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\\NAS-RODA\Genvid-Buffer\РОЗПОРЯДЖЕННЯ 2025\"/>
    </mc:Choice>
  </mc:AlternateContent>
  <xr:revisionPtr revIDLastSave="0" documentId="8_{BA5EA735-9DA5-47E3-B81F-C396871F0C9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Аркуш1" sheetId="1" r:id="rId1"/>
    <sheet name="Аркуш1 (2)" sheetId="2" r:id="rId2"/>
    <sheet name="з цифрами" sheetId="3" r:id="rId3"/>
    <sheet name="без сум" sheetId="4" r:id="rId4"/>
  </sheets>
  <definedNames>
    <definedName name="_xlnm._FilterDatabase" localSheetId="0" hidden="1">Аркуш1!#REF!</definedName>
    <definedName name="_xlnm._FilterDatabase" localSheetId="1" hidden="1">'Аркуш1 (2)'!#REF!</definedName>
    <definedName name="_xlnm._FilterDatabase" localSheetId="3" hidden="1">'без сум'!#REF!</definedName>
    <definedName name="_xlnm._FilterDatabase" localSheetId="2" hidden="1">'з цифрами'!#REF!</definedName>
    <definedName name="_xlnm.Print_Titles" localSheetId="0">Аркуш1!$5:$7</definedName>
    <definedName name="_xlnm.Print_Titles" localSheetId="1">'Аркуш1 (2)'!$5:$7</definedName>
    <definedName name="_xlnm.Print_Titles" localSheetId="3">'без сум'!$5:$7</definedName>
    <definedName name="_xlnm.Print_Titles" localSheetId="2">'з цифрами'!$5:$7</definedName>
    <definedName name="_xlnm.Print_Area" localSheetId="0">Аркуш1!$A$1:$P$195</definedName>
    <definedName name="_xlnm.Print_Area" localSheetId="1">'Аркуш1 (2)'!$A$1:$P$183</definedName>
    <definedName name="_xlnm.Print_Area" localSheetId="3">'без сум'!$A$1:$P$189</definedName>
    <definedName name="_xlnm.Print_Area" localSheetId="2">'з цифрами'!$A$1:$P$183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5" i="4" l="1"/>
  <c r="K165" i="4" s="1"/>
  <c r="O165" i="4"/>
  <c r="N165" i="4"/>
  <c r="M165" i="4"/>
  <c r="L165" i="4"/>
  <c r="P180" i="4"/>
  <c r="O180" i="4"/>
  <c r="N180" i="4"/>
  <c r="M180" i="4"/>
  <c r="L180" i="4"/>
  <c r="L129" i="4"/>
  <c r="L128" i="4"/>
  <c r="P127" i="4"/>
  <c r="O127" i="4"/>
  <c r="N127" i="4"/>
  <c r="M127" i="4"/>
  <c r="L127" i="4"/>
  <c r="P128" i="4"/>
  <c r="O128" i="4"/>
  <c r="N128" i="4"/>
  <c r="M128" i="4"/>
  <c r="K128" i="4" s="1"/>
  <c r="M70" i="4"/>
  <c r="N70" i="4"/>
  <c r="M14" i="4"/>
  <c r="N14" i="4" s="1"/>
  <c r="L200" i="4"/>
  <c r="M200" i="4"/>
  <c r="M103" i="4"/>
  <c r="N103" i="4" s="1"/>
  <c r="O103" i="4"/>
  <c r="L107" i="4"/>
  <c r="L199" i="4"/>
  <c r="M51" i="4"/>
  <c r="M54" i="4"/>
  <c r="L190" i="4"/>
  <c r="L191" i="4"/>
  <c r="M191" i="4" s="1"/>
  <c r="N191" i="4" s="1"/>
  <c r="O191" i="4" s="1"/>
  <c r="P191" i="4" s="1"/>
  <c r="M192" i="4"/>
  <c r="L193" i="4"/>
  <c r="M193" i="4" s="1"/>
  <c r="N193" i="4" s="1"/>
  <c r="O193" i="4" s="1"/>
  <c r="P193" i="4" s="1"/>
  <c r="M73" i="4"/>
  <c r="M196" i="4"/>
  <c r="M197" i="4"/>
  <c r="M198" i="4"/>
  <c r="M148" i="4"/>
  <c r="M201" i="4"/>
  <c r="L202" i="4"/>
  <c r="M202" i="4" s="1"/>
  <c r="N202" i="4" s="1"/>
  <c r="O202" i="4" s="1"/>
  <c r="P202" i="4" s="1"/>
  <c r="L203" i="4"/>
  <c r="L27" i="4"/>
  <c r="L37" i="4"/>
  <c r="L67" i="4"/>
  <c r="L100" i="4"/>
  <c r="L161" i="4"/>
  <c r="P37" i="4"/>
  <c r="K37" i="4" s="1"/>
  <c r="N73" i="4"/>
  <c r="O73" i="4"/>
  <c r="N148" i="4"/>
  <c r="O37" i="4"/>
  <c r="N37" i="4"/>
  <c r="M37" i="4"/>
  <c r="M161" i="4"/>
  <c r="L28" i="4"/>
  <c r="L38" i="4"/>
  <c r="L71" i="4"/>
  <c r="Y88" i="4"/>
  <c r="L88" i="4" s="1"/>
  <c r="L113" i="4"/>
  <c r="L133" i="4"/>
  <c r="L162" i="4" s="1"/>
  <c r="L140" i="4"/>
  <c r="L29" i="4"/>
  <c r="L39" i="4"/>
  <c r="L163" i="4"/>
  <c r="L176" i="4"/>
  <c r="L177" i="4"/>
  <c r="L178" i="4"/>
  <c r="L179" i="4"/>
  <c r="L181" i="4"/>
  <c r="L182" i="4"/>
  <c r="L183" i="4"/>
  <c r="L26" i="4"/>
  <c r="L36" i="4"/>
  <c r="L66" i="4"/>
  <c r="L126" i="4"/>
  <c r="L160" i="4"/>
  <c r="M9" i="4"/>
  <c r="N9" i="4"/>
  <c r="O9" i="4" s="1"/>
  <c r="P9" i="4"/>
  <c r="M12" i="4"/>
  <c r="N12" i="4"/>
  <c r="M15" i="4"/>
  <c r="N15" i="4"/>
  <c r="O15" i="4" s="1"/>
  <c r="P15" i="4"/>
  <c r="M18" i="4"/>
  <c r="N18" i="4"/>
  <c r="M31" i="4"/>
  <c r="N31" i="4" s="1"/>
  <c r="O31" i="4"/>
  <c r="M34" i="4"/>
  <c r="M42" i="4"/>
  <c r="N42" i="4"/>
  <c r="M46" i="4"/>
  <c r="M68" i="4" s="1"/>
  <c r="N46" i="4"/>
  <c r="O46" i="4" s="1"/>
  <c r="P46" i="4" s="1"/>
  <c r="M49" i="4"/>
  <c r="N49" i="4"/>
  <c r="O49" i="4" s="1"/>
  <c r="P49" i="4" s="1"/>
  <c r="K49" i="4" s="1"/>
  <c r="M52" i="4"/>
  <c r="N52" i="4"/>
  <c r="O52" i="4" s="1"/>
  <c r="P52" i="4" s="1"/>
  <c r="M71" i="4"/>
  <c r="N71" i="4"/>
  <c r="M109" i="4"/>
  <c r="N109" i="4"/>
  <c r="M133" i="4"/>
  <c r="M140" i="4"/>
  <c r="M143" i="4"/>
  <c r="N143" i="4" s="1"/>
  <c r="O143" i="4" s="1"/>
  <c r="P143" i="4" s="1"/>
  <c r="M94" i="4"/>
  <c r="N94" i="4"/>
  <c r="O94" i="4" s="1"/>
  <c r="P94" i="4" s="1"/>
  <c r="M28" i="4"/>
  <c r="M113" i="4"/>
  <c r="P102" i="4"/>
  <c r="O102" i="4"/>
  <c r="N102" i="4"/>
  <c r="M102" i="4"/>
  <c r="M100" i="4"/>
  <c r="P29" i="4"/>
  <c r="P39" i="4"/>
  <c r="P163" i="4"/>
  <c r="O29" i="4"/>
  <c r="O176" i="4" s="1"/>
  <c r="O39" i="4"/>
  <c r="O163" i="4"/>
  <c r="N29" i="4"/>
  <c r="N39" i="4"/>
  <c r="N163" i="4"/>
  <c r="M29" i="4"/>
  <c r="M39" i="4"/>
  <c r="M163" i="4"/>
  <c r="K163" i="4" s="1"/>
  <c r="L130" i="4"/>
  <c r="K130" i="4" s="1"/>
  <c r="M130" i="4"/>
  <c r="N130" i="4"/>
  <c r="O130" i="4"/>
  <c r="P130" i="4"/>
  <c r="M129" i="4"/>
  <c r="K129" i="4" s="1"/>
  <c r="N129" i="4"/>
  <c r="O129" i="4"/>
  <c r="P129" i="4"/>
  <c r="L114" i="4"/>
  <c r="M114" i="4"/>
  <c r="N114" i="4"/>
  <c r="O114" i="4"/>
  <c r="P114" i="4"/>
  <c r="P168" i="4" s="1"/>
  <c r="L102" i="4"/>
  <c r="K102" i="4" s="1"/>
  <c r="L69" i="4"/>
  <c r="M69" i="4"/>
  <c r="N69" i="4"/>
  <c r="O69" i="4"/>
  <c r="P69" i="4"/>
  <c r="K69" i="4"/>
  <c r="L68" i="4"/>
  <c r="M67" i="4"/>
  <c r="M66" i="4"/>
  <c r="K95" i="4"/>
  <c r="K94" i="4"/>
  <c r="L201" i="4"/>
  <c r="L192" i="4"/>
  <c r="L196" i="4"/>
  <c r="L197" i="4"/>
  <c r="L198" i="4"/>
  <c r="P198" i="4"/>
  <c r="O198" i="4"/>
  <c r="N198" i="4"/>
  <c r="L206" i="4"/>
  <c r="L209" i="4" s="1"/>
  <c r="L213" i="4" s="1"/>
  <c r="L207" i="4"/>
  <c r="L195" i="4"/>
  <c r="L194" i="4"/>
  <c r="L204" i="4"/>
  <c r="L210" i="4"/>
  <c r="N196" i="4"/>
  <c r="P192" i="4"/>
  <c r="O192" i="4"/>
  <c r="N192" i="4"/>
  <c r="P126" i="4"/>
  <c r="P177" i="4"/>
  <c r="P178" i="4"/>
  <c r="P179" i="4"/>
  <c r="P181" i="4"/>
  <c r="P182" i="4"/>
  <c r="P183" i="4"/>
  <c r="O126" i="4"/>
  <c r="O177" i="4"/>
  <c r="O213" i="4" s="1"/>
  <c r="O178" i="4"/>
  <c r="O179" i="4"/>
  <c r="O181" i="4"/>
  <c r="O182" i="4"/>
  <c r="O183" i="4"/>
  <c r="N126" i="4"/>
  <c r="N177" i="4"/>
  <c r="N178" i="4"/>
  <c r="N179" i="4"/>
  <c r="N181" i="4"/>
  <c r="N182" i="4"/>
  <c r="N183" i="4"/>
  <c r="M26" i="4"/>
  <c r="M36" i="4"/>
  <c r="M126" i="4"/>
  <c r="M177" i="4"/>
  <c r="M178" i="4"/>
  <c r="M179" i="4"/>
  <c r="M181" i="4"/>
  <c r="K181" i="4" s="1"/>
  <c r="M182" i="4"/>
  <c r="M183" i="4"/>
  <c r="Q40" i="4"/>
  <c r="P206" i="4"/>
  <c r="P209" i="4" s="1"/>
  <c r="P207" i="4"/>
  <c r="P195" i="4"/>
  <c r="P194" i="4"/>
  <c r="O206" i="4"/>
  <c r="O207" i="4"/>
  <c r="O195" i="4"/>
  <c r="O209" i="4" s="1"/>
  <c r="O194" i="4"/>
  <c r="N206" i="4"/>
  <c r="N207" i="4"/>
  <c r="N195" i="4"/>
  <c r="N194" i="4"/>
  <c r="N209" i="4"/>
  <c r="N213" i="4" s="1"/>
  <c r="M206" i="4"/>
  <c r="M207" i="4"/>
  <c r="M195" i="4"/>
  <c r="M194" i="4"/>
  <c r="P197" i="4"/>
  <c r="O197" i="4"/>
  <c r="N197" i="4"/>
  <c r="P204" i="4"/>
  <c r="P210" i="4"/>
  <c r="O204" i="4"/>
  <c r="O210" i="4" s="1"/>
  <c r="N204" i="4"/>
  <c r="N210" i="4"/>
  <c r="M204" i="4"/>
  <c r="M210" i="4" s="1"/>
  <c r="Q192" i="4"/>
  <c r="R192" i="4" s="1"/>
  <c r="S192" i="4"/>
  <c r="T192" i="4" s="1"/>
  <c r="AD18" i="4"/>
  <c r="AE18" i="4" s="1"/>
  <c r="AF18" i="4" s="1"/>
  <c r="AD15" i="4"/>
  <c r="AD187" i="4" s="1"/>
  <c r="AD31" i="4"/>
  <c r="AD42" i="4"/>
  <c r="AD46" i="4"/>
  <c r="AD52" i="4"/>
  <c r="AD72" i="4"/>
  <c r="AD91" i="4"/>
  <c r="AD121" i="4"/>
  <c r="AD122" i="4"/>
  <c r="AC187" i="4"/>
  <c r="Y49" i="4"/>
  <c r="AB31" i="4" s="1"/>
  <c r="AB34" i="4"/>
  <c r="Y42" i="4"/>
  <c r="AB42" i="4" s="1"/>
  <c r="Y46" i="4"/>
  <c r="Y79" i="4"/>
  <c r="AB79" i="4"/>
  <c r="Y82" i="4"/>
  <c r="AB82" i="4" s="1"/>
  <c r="Y9" i="4"/>
  <c r="Y15" i="4"/>
  <c r="Y52" i="4"/>
  <c r="Y71" i="4"/>
  <c r="Y76" i="4"/>
  <c r="Y91" i="4"/>
  <c r="Y97" i="4"/>
  <c r="Y109" i="4"/>
  <c r="Y118" i="4"/>
  <c r="K182" i="4"/>
  <c r="S29" i="4"/>
  <c r="S39" i="4"/>
  <c r="S69" i="4"/>
  <c r="S102" i="4"/>
  <c r="S114" i="4"/>
  <c r="S130" i="4"/>
  <c r="S163" i="4"/>
  <c r="R29" i="4"/>
  <c r="R39" i="4"/>
  <c r="R69" i="4"/>
  <c r="R102" i="4"/>
  <c r="R114" i="4"/>
  <c r="R130" i="4"/>
  <c r="R163" i="4"/>
  <c r="Q29" i="4"/>
  <c r="Q39" i="4"/>
  <c r="Q69" i="4"/>
  <c r="Q102" i="4"/>
  <c r="Q114" i="4"/>
  <c r="Q130" i="4"/>
  <c r="Q163" i="4"/>
  <c r="O168" i="4"/>
  <c r="K10" i="4"/>
  <c r="K13" i="4"/>
  <c r="K16" i="4"/>
  <c r="K25" i="4"/>
  <c r="K19" i="4"/>
  <c r="K22" i="4"/>
  <c r="K32" i="4"/>
  <c r="K35" i="4"/>
  <c r="K72" i="4"/>
  <c r="K77" i="4"/>
  <c r="K80" i="4"/>
  <c r="K83" i="4"/>
  <c r="K86" i="4"/>
  <c r="K89" i="4"/>
  <c r="K92" i="4"/>
  <c r="K98" i="4"/>
  <c r="K105" i="4"/>
  <c r="K110" i="4"/>
  <c r="K119" i="4"/>
  <c r="K122" i="4"/>
  <c r="K125" i="4"/>
  <c r="K134" i="4"/>
  <c r="K141" i="4"/>
  <c r="K147" i="4"/>
  <c r="K150" i="4"/>
  <c r="K153" i="4"/>
  <c r="K156" i="4"/>
  <c r="K159" i="4"/>
  <c r="R12" i="4"/>
  <c r="Q11" i="4"/>
  <c r="R15" i="4"/>
  <c r="Q14" i="4"/>
  <c r="S38" i="4"/>
  <c r="R42" i="4"/>
  <c r="S42" i="4" s="1"/>
  <c r="Q41" i="4"/>
  <c r="R46" i="4"/>
  <c r="Q45" i="4"/>
  <c r="Q44" i="4"/>
  <c r="R49" i="4"/>
  <c r="Q48" i="4"/>
  <c r="R52" i="4"/>
  <c r="U52" i="4" s="1"/>
  <c r="Q51" i="4"/>
  <c r="S52" i="4"/>
  <c r="R55" i="4"/>
  <c r="Q54" i="4"/>
  <c r="S55" i="4" s="1"/>
  <c r="R71" i="4"/>
  <c r="S71" i="4" s="1"/>
  <c r="Q70" i="4"/>
  <c r="R76" i="4"/>
  <c r="Q73" i="4"/>
  <c r="S76" i="4"/>
  <c r="R91" i="4"/>
  <c r="Q90" i="4"/>
  <c r="S113" i="4"/>
  <c r="S129" i="4"/>
  <c r="S162" i="4"/>
  <c r="R28" i="4"/>
  <c r="R31" i="4"/>
  <c r="R38" i="4" s="1"/>
  <c r="Q79" i="4"/>
  <c r="R79" i="4"/>
  <c r="R88" i="4"/>
  <c r="R113" i="4"/>
  <c r="R129" i="4"/>
  <c r="R133" i="4"/>
  <c r="R162" i="4" s="1"/>
  <c r="R140" i="4"/>
  <c r="R160" i="4" s="1"/>
  <c r="Q28" i="4"/>
  <c r="Q38" i="4"/>
  <c r="Q68" i="4"/>
  <c r="Q101" i="4"/>
  <c r="Q113" i="4"/>
  <c r="Q129" i="4"/>
  <c r="Q162" i="4"/>
  <c r="Q167" i="4"/>
  <c r="K15" i="4"/>
  <c r="K24" i="4"/>
  <c r="K21" i="4"/>
  <c r="K82" i="4"/>
  <c r="K85" i="4"/>
  <c r="K91" i="4"/>
  <c r="K97" i="4"/>
  <c r="K104" i="4"/>
  <c r="K118" i="4"/>
  <c r="K121" i="4"/>
  <c r="K124" i="4"/>
  <c r="K146" i="4"/>
  <c r="K149" i="4"/>
  <c r="K152" i="4"/>
  <c r="K155" i="4"/>
  <c r="K158" i="4"/>
  <c r="S27" i="4"/>
  <c r="S37" i="4"/>
  <c r="S67" i="4"/>
  <c r="S100" i="4"/>
  <c r="S112" i="4"/>
  <c r="S128" i="4"/>
  <c r="S161" i="4"/>
  <c r="R27" i="4"/>
  <c r="R37" i="4"/>
  <c r="R67" i="4"/>
  <c r="R73" i="4"/>
  <c r="R100" i="4"/>
  <c r="R166" i="4" s="1"/>
  <c r="R112" i="4"/>
  <c r="R128" i="4"/>
  <c r="R161" i="4"/>
  <c r="Q8" i="4"/>
  <c r="Q30" i="4"/>
  <c r="Q37" i="4"/>
  <c r="Q81" i="4"/>
  <c r="Q100" i="4" s="1"/>
  <c r="Q96" i="4"/>
  <c r="Q103" i="4"/>
  <c r="Q112" i="4"/>
  <c r="Q128" i="4"/>
  <c r="Q161" i="4"/>
  <c r="K11" i="4"/>
  <c r="K23" i="4"/>
  <c r="K17" i="4"/>
  <c r="K20" i="4"/>
  <c r="K84" i="4"/>
  <c r="K115" i="4"/>
  <c r="K126" i="4" s="1"/>
  <c r="K117" i="4"/>
  <c r="K120" i="4"/>
  <c r="K123" i="4"/>
  <c r="S36" i="4"/>
  <c r="S111" i="4"/>
  <c r="S126" i="4"/>
  <c r="S160" i="4"/>
  <c r="R111" i="4"/>
  <c r="R126" i="4"/>
  <c r="Q36" i="4"/>
  <c r="Q99" i="4"/>
  <c r="Q111" i="4"/>
  <c r="Q126" i="4"/>
  <c r="Q160" i="4"/>
  <c r="K87" i="4"/>
  <c r="K143" i="4"/>
  <c r="K144" i="4"/>
  <c r="K65" i="4"/>
  <c r="K64" i="4"/>
  <c r="K63" i="4"/>
  <c r="K62" i="4"/>
  <c r="K61" i="4"/>
  <c r="K60" i="4"/>
  <c r="K59" i="4"/>
  <c r="K58" i="4"/>
  <c r="K57" i="4"/>
  <c r="K56" i="4"/>
  <c r="K55" i="4"/>
  <c r="K53" i="4"/>
  <c r="V52" i="4"/>
  <c r="K50" i="4"/>
  <c r="K47" i="4"/>
  <c r="K46" i="4"/>
  <c r="K43" i="4"/>
  <c r="L201" i="2"/>
  <c r="L189" i="2"/>
  <c r="L188" i="2"/>
  <c r="L184" i="2"/>
  <c r="L185" i="2"/>
  <c r="M185" i="2"/>
  <c r="N185" i="2" s="1"/>
  <c r="O185" i="2"/>
  <c r="P185" i="2" s="1"/>
  <c r="L187" i="2"/>
  <c r="M187" i="2" s="1"/>
  <c r="N187" i="2" s="1"/>
  <c r="O187" i="2"/>
  <c r="P187" i="2" s="1"/>
  <c r="L194" i="2"/>
  <c r="M194" i="2" s="1"/>
  <c r="N194" i="2" s="1"/>
  <c r="L193" i="2"/>
  <c r="M193" i="2" s="1"/>
  <c r="N193" i="2" s="1"/>
  <c r="O193" i="2" s="1"/>
  <c r="P193" i="2" s="1"/>
  <c r="O194" i="2"/>
  <c r="P194" i="2" s="1"/>
  <c r="L196" i="2"/>
  <c r="M196" i="2" s="1"/>
  <c r="N196" i="2" s="1"/>
  <c r="O196" i="2" s="1"/>
  <c r="P196" i="2"/>
  <c r="L186" i="2"/>
  <c r="L190" i="2"/>
  <c r="L191" i="2"/>
  <c r="L192" i="2"/>
  <c r="L195" i="2"/>
  <c r="L197" i="2"/>
  <c r="P198" i="2"/>
  <c r="P204" i="2" s="1"/>
  <c r="O198" i="2"/>
  <c r="O204" i="2"/>
  <c r="N198" i="2"/>
  <c r="N204" i="2" s="1"/>
  <c r="M198" i="2"/>
  <c r="M204" i="2"/>
  <c r="L198" i="2"/>
  <c r="L204" i="2" s="1"/>
  <c r="Q40" i="3"/>
  <c r="L40" i="3"/>
  <c r="M40" i="3"/>
  <c r="M44" i="3"/>
  <c r="M77" i="3"/>
  <c r="M106" i="3"/>
  <c r="M80" i="3"/>
  <c r="M135" i="3"/>
  <c r="N135" i="3" s="1"/>
  <c r="O135" i="3" s="1"/>
  <c r="P135" i="3"/>
  <c r="K135" i="3" s="1"/>
  <c r="M128" i="3"/>
  <c r="M189" i="3"/>
  <c r="L201" i="3"/>
  <c r="L189" i="3"/>
  <c r="L188" i="3"/>
  <c r="M8" i="3"/>
  <c r="M11" i="3"/>
  <c r="N11" i="3" s="1"/>
  <c r="O11" i="3" s="1"/>
  <c r="P11" i="3" s="1"/>
  <c r="M14" i="3"/>
  <c r="N14" i="3"/>
  <c r="O14" i="3"/>
  <c r="P14" i="3" s="1"/>
  <c r="M20" i="3"/>
  <c r="N20" i="3" s="1"/>
  <c r="O20" i="3" s="1"/>
  <c r="P20" i="3" s="1"/>
  <c r="M30" i="3"/>
  <c r="N30" i="3"/>
  <c r="O30" i="3" s="1"/>
  <c r="P30" i="3"/>
  <c r="M33" i="3"/>
  <c r="N33" i="3"/>
  <c r="M41" i="3"/>
  <c r="N41" i="3" s="1"/>
  <c r="O41" i="3" s="1"/>
  <c r="P41" i="3" s="1"/>
  <c r="M45" i="3"/>
  <c r="N45" i="3" s="1"/>
  <c r="O45" i="3"/>
  <c r="P45" i="3"/>
  <c r="K45" i="3" s="1"/>
  <c r="M48" i="3"/>
  <c r="N48" i="3" s="1"/>
  <c r="O48" i="3"/>
  <c r="M51" i="3"/>
  <c r="N51" i="3" s="1"/>
  <c r="O51" i="3"/>
  <c r="M57" i="3"/>
  <c r="N57" i="3" s="1"/>
  <c r="O57" i="3" s="1"/>
  <c r="P57" i="3" s="1"/>
  <c r="M73" i="3"/>
  <c r="M76" i="3"/>
  <c r="N76" i="3" s="1"/>
  <c r="O76" i="3"/>
  <c r="M83" i="3"/>
  <c r="N83" i="3" s="1"/>
  <c r="O83" i="3" s="1"/>
  <c r="M92" i="3"/>
  <c r="N92" i="3" s="1"/>
  <c r="O92" i="3" s="1"/>
  <c r="P92" i="3" s="1"/>
  <c r="M95" i="3"/>
  <c r="M102" i="3"/>
  <c r="N102" i="3" s="1"/>
  <c r="O102" i="3" s="1"/>
  <c r="M127" i="3"/>
  <c r="N127" i="3"/>
  <c r="M134" i="3"/>
  <c r="N134" i="3" s="1"/>
  <c r="O134" i="3"/>
  <c r="P134" i="3" s="1"/>
  <c r="M141" i="3"/>
  <c r="N141" i="3" s="1"/>
  <c r="M144" i="3"/>
  <c r="M147" i="3"/>
  <c r="N147" i="3"/>
  <c r="M150" i="3"/>
  <c r="N150" i="3"/>
  <c r="M153" i="3"/>
  <c r="N153" i="3"/>
  <c r="M138" i="3"/>
  <c r="N138" i="3"/>
  <c r="O138" i="3" s="1"/>
  <c r="P138" i="3" s="1"/>
  <c r="L105" i="3"/>
  <c r="M114" i="3"/>
  <c r="M123" i="3" s="1"/>
  <c r="N114" i="3"/>
  <c r="L184" i="3"/>
  <c r="M184" i="3" s="1"/>
  <c r="L185" i="3"/>
  <c r="M185" i="3"/>
  <c r="N185" i="3" s="1"/>
  <c r="O185" i="3" s="1"/>
  <c r="P185" i="3" s="1"/>
  <c r="L187" i="3"/>
  <c r="M187" i="3"/>
  <c r="N187" i="3" s="1"/>
  <c r="O187" i="3" s="1"/>
  <c r="P187" i="3" s="1"/>
  <c r="L194" i="3"/>
  <c r="L193" i="3"/>
  <c r="M193" i="3"/>
  <c r="N193" i="3"/>
  <c r="O193" i="3"/>
  <c r="P193" i="3" s="1"/>
  <c r="M194" i="3"/>
  <c r="N194" i="3" s="1"/>
  <c r="O194" i="3" s="1"/>
  <c r="P194" i="3" s="1"/>
  <c r="P195" i="3"/>
  <c r="L196" i="3"/>
  <c r="M196" i="3"/>
  <c r="N196" i="3" s="1"/>
  <c r="O196" i="3"/>
  <c r="P196" i="3" s="1"/>
  <c r="O195" i="3"/>
  <c r="N37" i="3"/>
  <c r="N190" i="3"/>
  <c r="N191" i="3"/>
  <c r="N192" i="3"/>
  <c r="N195" i="3"/>
  <c r="N197" i="3"/>
  <c r="M37" i="3"/>
  <c r="M190" i="3"/>
  <c r="M191" i="3"/>
  <c r="M192" i="3"/>
  <c r="M195" i="3"/>
  <c r="M197" i="3"/>
  <c r="L27" i="3"/>
  <c r="L37" i="3"/>
  <c r="L157" i="3"/>
  <c r="L169" i="3"/>
  <c r="L186" i="3"/>
  <c r="L190" i="3"/>
  <c r="L191" i="3"/>
  <c r="L192" i="3"/>
  <c r="L199" i="3" s="1"/>
  <c r="L195" i="3"/>
  <c r="L197" i="3"/>
  <c r="P198" i="3"/>
  <c r="P204" i="3" s="1"/>
  <c r="O198" i="3"/>
  <c r="O204" i="3"/>
  <c r="N198" i="3"/>
  <c r="N204" i="3"/>
  <c r="M198" i="3"/>
  <c r="M204" i="3" s="1"/>
  <c r="L198" i="3"/>
  <c r="L204" i="3" s="1"/>
  <c r="Q186" i="3"/>
  <c r="R186" i="3"/>
  <c r="S186" i="3" s="1"/>
  <c r="T186" i="3" s="1"/>
  <c r="AD18" i="3"/>
  <c r="AE18" i="3" s="1"/>
  <c r="AF18" i="3" s="1"/>
  <c r="AF181" i="3" s="1"/>
  <c r="AG18" i="3"/>
  <c r="L93" i="3"/>
  <c r="M93" i="3" s="1"/>
  <c r="L9" i="3"/>
  <c r="M9" i="3"/>
  <c r="M28" i="3" s="1"/>
  <c r="L129" i="3"/>
  <c r="M129" i="3"/>
  <c r="L74" i="3"/>
  <c r="AD15" i="3" s="1"/>
  <c r="AD31" i="3"/>
  <c r="AD42" i="3"/>
  <c r="AD46" i="3"/>
  <c r="L71" i="3"/>
  <c r="AD52" i="3" s="1"/>
  <c r="L78" i="3"/>
  <c r="L115" i="3"/>
  <c r="AD118" i="3"/>
  <c r="AD119" i="3"/>
  <c r="AC181" i="3"/>
  <c r="Y49" i="3"/>
  <c r="AB31" i="3" s="1"/>
  <c r="AB34" i="3"/>
  <c r="Y42" i="3"/>
  <c r="AB42" i="3"/>
  <c r="Y46" i="3"/>
  <c r="AB46" i="3"/>
  <c r="Y81" i="3"/>
  <c r="AB81" i="3"/>
  <c r="Y84" i="3"/>
  <c r="AB84" i="3" s="1"/>
  <c r="Y9" i="3"/>
  <c r="Y93" i="3" s="1"/>
  <c r="Y15" i="3"/>
  <c r="Y52" i="3"/>
  <c r="Y74" i="3"/>
  <c r="Y78" i="3"/>
  <c r="Y90" i="3"/>
  <c r="Y96" i="3"/>
  <c r="Y107" i="3"/>
  <c r="Y115" i="3"/>
  <c r="P177" i="3"/>
  <c r="O177" i="3"/>
  <c r="N177" i="3"/>
  <c r="M177" i="3"/>
  <c r="L177" i="3"/>
  <c r="K177" i="3"/>
  <c r="P115" i="3"/>
  <c r="P176" i="3"/>
  <c r="O115" i="3"/>
  <c r="O176" i="3"/>
  <c r="N115" i="3"/>
  <c r="N176" i="3"/>
  <c r="M115" i="3"/>
  <c r="M176" i="3"/>
  <c r="K176" i="3" s="1"/>
  <c r="L176" i="3"/>
  <c r="P175" i="3"/>
  <c r="O175" i="3"/>
  <c r="N175" i="3"/>
  <c r="M175" i="3"/>
  <c r="L175" i="3"/>
  <c r="K175" i="3"/>
  <c r="P174" i="3"/>
  <c r="O174" i="3"/>
  <c r="N174" i="3"/>
  <c r="M174" i="3"/>
  <c r="L174" i="3"/>
  <c r="K174" i="3" s="1"/>
  <c r="L81" i="3"/>
  <c r="M81" i="3"/>
  <c r="L173" i="3"/>
  <c r="P29" i="3"/>
  <c r="P39" i="3"/>
  <c r="P159" i="3"/>
  <c r="O29" i="3"/>
  <c r="O171" i="3" s="1"/>
  <c r="O39" i="3"/>
  <c r="O159" i="3"/>
  <c r="N29" i="3"/>
  <c r="N39" i="3"/>
  <c r="N159" i="3"/>
  <c r="M29" i="3"/>
  <c r="M39" i="3"/>
  <c r="M163" i="3" s="1"/>
  <c r="M159" i="3"/>
  <c r="L29" i="3"/>
  <c r="L39" i="3"/>
  <c r="L159" i="3"/>
  <c r="L171" i="3"/>
  <c r="N9" i="3"/>
  <c r="O9" i="3" s="1"/>
  <c r="M12" i="3"/>
  <c r="N12" i="3"/>
  <c r="M15" i="3"/>
  <c r="N15" i="3"/>
  <c r="O15" i="3" s="1"/>
  <c r="P15" i="3" s="1"/>
  <c r="M18" i="3"/>
  <c r="N18" i="3"/>
  <c r="O18" i="3"/>
  <c r="P18" i="3"/>
  <c r="L34" i="3"/>
  <c r="M42" i="3"/>
  <c r="M46" i="3"/>
  <c r="N46" i="3" s="1"/>
  <c r="O46" i="3"/>
  <c r="P46" i="3"/>
  <c r="M49" i="3"/>
  <c r="N49" i="3" s="1"/>
  <c r="O49" i="3"/>
  <c r="M52" i="3"/>
  <c r="N52" i="3" s="1"/>
  <c r="O52" i="3"/>
  <c r="P52" i="3"/>
  <c r="M74" i="3"/>
  <c r="L90" i="3"/>
  <c r="M90" i="3" s="1"/>
  <c r="N90" i="3" s="1"/>
  <c r="O90" i="3" s="1"/>
  <c r="P90" i="3" s="1"/>
  <c r="M107" i="3"/>
  <c r="N107" i="3"/>
  <c r="O107" i="3"/>
  <c r="P107" i="3"/>
  <c r="P111" i="3" s="1"/>
  <c r="L136" i="3"/>
  <c r="M136" i="3"/>
  <c r="N136" i="3"/>
  <c r="O136" i="3" s="1"/>
  <c r="P136" i="3" s="1"/>
  <c r="N111" i="3"/>
  <c r="M111" i="3"/>
  <c r="L28" i="3"/>
  <c r="L111" i="3"/>
  <c r="S29" i="3"/>
  <c r="S39" i="3"/>
  <c r="S72" i="3"/>
  <c r="S101" i="3"/>
  <c r="S112" i="3"/>
  <c r="S126" i="3"/>
  <c r="S159" i="3"/>
  <c r="S163" i="3"/>
  <c r="R29" i="3"/>
  <c r="R39" i="3"/>
  <c r="R72" i="3"/>
  <c r="R101" i="3"/>
  <c r="R112" i="3"/>
  <c r="R126" i="3"/>
  <c r="R159" i="3"/>
  <c r="R163" i="3"/>
  <c r="Q29" i="3"/>
  <c r="Q39" i="3"/>
  <c r="Q72" i="3"/>
  <c r="Q101" i="3"/>
  <c r="Q112" i="3"/>
  <c r="Q126" i="3"/>
  <c r="Q159" i="3"/>
  <c r="Q163" i="3"/>
  <c r="P72" i="3"/>
  <c r="P101" i="3"/>
  <c r="P112" i="3"/>
  <c r="P126" i="3"/>
  <c r="O72" i="3"/>
  <c r="O101" i="3"/>
  <c r="O112" i="3"/>
  <c r="O126" i="3"/>
  <c r="O163" i="3"/>
  <c r="N72" i="3"/>
  <c r="N101" i="3"/>
  <c r="N112" i="3"/>
  <c r="N126" i="3"/>
  <c r="M72" i="3"/>
  <c r="M101" i="3"/>
  <c r="M112" i="3"/>
  <c r="M126" i="3"/>
  <c r="L72" i="3"/>
  <c r="L101" i="3"/>
  <c r="L112" i="3"/>
  <c r="L126" i="3"/>
  <c r="K10" i="3"/>
  <c r="K13" i="3"/>
  <c r="K16" i="3"/>
  <c r="K25" i="3"/>
  <c r="K19" i="3"/>
  <c r="K22" i="3"/>
  <c r="K29" i="3" s="1"/>
  <c r="K32" i="3"/>
  <c r="K39" i="3" s="1"/>
  <c r="K35" i="3"/>
  <c r="K75" i="3"/>
  <c r="K79" i="3"/>
  <c r="K101" i="3" s="1"/>
  <c r="K82" i="3"/>
  <c r="K85" i="3"/>
  <c r="K88" i="3"/>
  <c r="K91" i="3"/>
  <c r="K94" i="3"/>
  <c r="K97" i="3"/>
  <c r="K104" i="3"/>
  <c r="K108" i="3"/>
  <c r="K116" i="3"/>
  <c r="K119" i="3"/>
  <c r="K122" i="3"/>
  <c r="K130" i="3"/>
  <c r="K137" i="3"/>
  <c r="K143" i="3"/>
  <c r="K146" i="3"/>
  <c r="K149" i="3"/>
  <c r="K152" i="3"/>
  <c r="K155" i="3"/>
  <c r="R12" i="3"/>
  <c r="R28" i="3" s="1"/>
  <c r="Q11" i="3"/>
  <c r="Q26" i="3" s="1"/>
  <c r="R15" i="3"/>
  <c r="S15" i="3" s="1"/>
  <c r="Q14" i="3"/>
  <c r="S38" i="3"/>
  <c r="R42" i="3"/>
  <c r="Q41" i="3"/>
  <c r="R46" i="3"/>
  <c r="S46" i="3" s="1"/>
  <c r="Q45" i="3"/>
  <c r="Q44" i="3"/>
  <c r="R49" i="3"/>
  <c r="Q48" i="3"/>
  <c r="S49" i="3"/>
  <c r="R52" i="3"/>
  <c r="Q51" i="3"/>
  <c r="R58" i="3"/>
  <c r="S58" i="3" s="1"/>
  <c r="Q57" i="3"/>
  <c r="R74" i="3"/>
  <c r="Q73" i="3"/>
  <c r="R78" i="3"/>
  <c r="Q76" i="3"/>
  <c r="R93" i="3"/>
  <c r="Q92" i="3"/>
  <c r="S93" i="3"/>
  <c r="S111" i="3"/>
  <c r="S125" i="3"/>
  <c r="S158" i="3"/>
  <c r="R31" i="3"/>
  <c r="R38" i="3"/>
  <c r="Q81" i="3"/>
  <c r="R81" i="3"/>
  <c r="R90" i="3"/>
  <c r="R111" i="3"/>
  <c r="R125" i="3"/>
  <c r="R129" i="3"/>
  <c r="R136" i="3"/>
  <c r="Q28" i="3"/>
  <c r="Q38" i="3"/>
  <c r="Q71" i="3"/>
  <c r="Q100" i="3"/>
  <c r="Q111" i="3"/>
  <c r="Q162" i="3" s="1"/>
  <c r="Q125" i="3"/>
  <c r="Q158" i="3"/>
  <c r="O125" i="3"/>
  <c r="N125" i="3"/>
  <c r="M125" i="3"/>
  <c r="L125" i="3"/>
  <c r="K24" i="3"/>
  <c r="K18" i="3"/>
  <c r="K21" i="3"/>
  <c r="K31" i="3"/>
  <c r="K84" i="3"/>
  <c r="K87" i="3"/>
  <c r="K90" i="3"/>
  <c r="K96" i="3"/>
  <c r="K103" i="3"/>
  <c r="K118" i="3"/>
  <c r="K121" i="3"/>
  <c r="K136" i="3"/>
  <c r="K142" i="3"/>
  <c r="K145" i="3"/>
  <c r="K148" i="3"/>
  <c r="K151" i="3"/>
  <c r="K154" i="3"/>
  <c r="S27" i="3"/>
  <c r="S37" i="3"/>
  <c r="S70" i="3"/>
  <c r="S99" i="3"/>
  <c r="S110" i="3"/>
  <c r="S124" i="3"/>
  <c r="S157" i="3"/>
  <c r="R27" i="3"/>
  <c r="R37" i="3"/>
  <c r="R70" i="3"/>
  <c r="R76" i="3"/>
  <c r="R99" i="3"/>
  <c r="R110" i="3"/>
  <c r="R124" i="3"/>
  <c r="R161" i="3" s="1"/>
  <c r="R157" i="3"/>
  <c r="Q8" i="3"/>
  <c r="Q30" i="3"/>
  <c r="Q37" i="3"/>
  <c r="Q83" i="3"/>
  <c r="Q95" i="3"/>
  <c r="Q99" i="3"/>
  <c r="Q102" i="3"/>
  <c r="Q110" i="3" s="1"/>
  <c r="Q124" i="3"/>
  <c r="Q157" i="3"/>
  <c r="M70" i="3"/>
  <c r="M124" i="3"/>
  <c r="L99" i="3"/>
  <c r="L124" i="3"/>
  <c r="K11" i="3"/>
  <c r="K23" i="3"/>
  <c r="K17" i="3"/>
  <c r="K20" i="3"/>
  <c r="K30" i="3"/>
  <c r="K86" i="3"/>
  <c r="K92" i="3"/>
  <c r="K113" i="3"/>
  <c r="K117" i="3"/>
  <c r="K120" i="3"/>
  <c r="K134" i="3"/>
  <c r="S36" i="3"/>
  <c r="S109" i="3"/>
  <c r="S123" i="3"/>
  <c r="S156" i="3"/>
  <c r="R26" i="3"/>
  <c r="R36" i="3"/>
  <c r="R109" i="3"/>
  <c r="R123" i="3"/>
  <c r="Q36" i="3"/>
  <c r="Q98" i="3"/>
  <c r="Q109" i="3"/>
  <c r="Q123" i="3"/>
  <c r="Q156" i="3"/>
  <c r="M69" i="3"/>
  <c r="L26" i="3"/>
  <c r="L36" i="3"/>
  <c r="L98" i="3"/>
  <c r="L109" i="3"/>
  <c r="L123" i="3"/>
  <c r="K89" i="3"/>
  <c r="K138" i="3"/>
  <c r="K139" i="3"/>
  <c r="K140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0" i="3"/>
  <c r="K47" i="3"/>
  <c r="K46" i="3"/>
  <c r="K43" i="3"/>
  <c r="K41" i="3"/>
  <c r="R186" i="2"/>
  <c r="S186" i="2" s="1"/>
  <c r="T186" i="2" s="1"/>
  <c r="Q186" i="2"/>
  <c r="M153" i="1"/>
  <c r="M150" i="1"/>
  <c r="N150" i="1"/>
  <c r="O150" i="1"/>
  <c r="P150" i="1" s="1"/>
  <c r="M147" i="1"/>
  <c r="N147" i="1" s="1"/>
  <c r="O147" i="1"/>
  <c r="P147" i="1"/>
  <c r="K147" i="1" s="1"/>
  <c r="M144" i="1"/>
  <c r="N144" i="1"/>
  <c r="O144" i="1"/>
  <c r="P144" i="1" s="1"/>
  <c r="M141" i="1"/>
  <c r="N141" i="1" s="1"/>
  <c r="O141" i="1"/>
  <c r="P141" i="1" s="1"/>
  <c r="M138" i="1"/>
  <c r="N138" i="1"/>
  <c r="O138" i="1"/>
  <c r="P138" i="1" s="1"/>
  <c r="M153" i="2"/>
  <c r="N153" i="2" s="1"/>
  <c r="O153" i="2" s="1"/>
  <c r="P153" i="2" s="1"/>
  <c r="M150" i="2"/>
  <c r="N150" i="2"/>
  <c r="O150" i="2"/>
  <c r="P150" i="2" s="1"/>
  <c r="M147" i="2"/>
  <c r="M144" i="2"/>
  <c r="N144" i="2"/>
  <c r="O144" i="2"/>
  <c r="M141" i="2"/>
  <c r="N141" i="2" s="1"/>
  <c r="O141" i="2"/>
  <c r="P141" i="2"/>
  <c r="K141" i="2" s="1"/>
  <c r="M138" i="2"/>
  <c r="N138" i="2"/>
  <c r="O138" i="2"/>
  <c r="P138" i="2" s="1"/>
  <c r="L105" i="2"/>
  <c r="M105" i="2" s="1"/>
  <c r="N105" i="2" s="1"/>
  <c r="Q40" i="2"/>
  <c r="L40" i="2"/>
  <c r="AD18" i="2"/>
  <c r="AE18" i="2" s="1"/>
  <c r="AF18" i="2" s="1"/>
  <c r="AG18" i="2"/>
  <c r="AF181" i="2"/>
  <c r="L93" i="2"/>
  <c r="L9" i="2"/>
  <c r="M9" i="2"/>
  <c r="L129" i="2"/>
  <c r="M129" i="2"/>
  <c r="L74" i="2"/>
  <c r="AD31" i="2"/>
  <c r="AD42" i="2"/>
  <c r="AD46" i="2"/>
  <c r="L71" i="2"/>
  <c r="L78" i="2"/>
  <c r="L115" i="2"/>
  <c r="AD118" i="2"/>
  <c r="AD119" i="2"/>
  <c r="AC181" i="2"/>
  <c r="Y49" i="2"/>
  <c r="AB31" i="2" s="1"/>
  <c r="AB181" i="2" s="1"/>
  <c r="AB34" i="2"/>
  <c r="Y42" i="2"/>
  <c r="AB42" i="2"/>
  <c r="Y46" i="2"/>
  <c r="AB46" i="2"/>
  <c r="Y81" i="2"/>
  <c r="AB81" i="2"/>
  <c r="Y84" i="2"/>
  <c r="AB84" i="2" s="1"/>
  <c r="Y9" i="2"/>
  <c r="Y93" i="2" s="1"/>
  <c r="Y15" i="2"/>
  <c r="Y52" i="2"/>
  <c r="Y74" i="2"/>
  <c r="Y78" i="2"/>
  <c r="Y90" i="2"/>
  <c r="L90" i="2" s="1"/>
  <c r="M90" i="2" s="1"/>
  <c r="N90" i="2" s="1"/>
  <c r="Y96" i="2"/>
  <c r="Y107" i="2"/>
  <c r="Y115" i="2"/>
  <c r="P177" i="2"/>
  <c r="O177" i="2"/>
  <c r="N177" i="2"/>
  <c r="M177" i="2"/>
  <c r="L177" i="2"/>
  <c r="K177" i="2"/>
  <c r="P115" i="2"/>
  <c r="P176" i="2"/>
  <c r="O115" i="2"/>
  <c r="O176" i="2"/>
  <c r="N115" i="2"/>
  <c r="N176" i="2" s="1"/>
  <c r="M115" i="2"/>
  <c r="M176" i="2"/>
  <c r="K176" i="2" s="1"/>
  <c r="L176" i="2"/>
  <c r="P175" i="2"/>
  <c r="O175" i="2"/>
  <c r="K175" i="2" s="1"/>
  <c r="N175" i="2"/>
  <c r="M175" i="2"/>
  <c r="L175" i="2"/>
  <c r="P174" i="2"/>
  <c r="O174" i="2"/>
  <c r="N174" i="2"/>
  <c r="M174" i="2"/>
  <c r="L174" i="2"/>
  <c r="L81" i="2"/>
  <c r="M81" i="2"/>
  <c r="N81" i="2" s="1"/>
  <c r="O81" i="2" s="1"/>
  <c r="P81" i="2" s="1"/>
  <c r="M44" i="2"/>
  <c r="M77" i="2"/>
  <c r="N77" i="2" s="1"/>
  <c r="O77" i="2"/>
  <c r="M106" i="2"/>
  <c r="N106" i="2" s="1"/>
  <c r="O106" i="2"/>
  <c r="P106" i="2"/>
  <c r="M80" i="2"/>
  <c r="M188" i="2" s="1"/>
  <c r="M135" i="2"/>
  <c r="N135" i="2" s="1"/>
  <c r="O135" i="2"/>
  <c r="P135" i="2"/>
  <c r="K135" i="2" s="1"/>
  <c r="M128" i="2"/>
  <c r="N128" i="2" s="1"/>
  <c r="O128" i="2"/>
  <c r="P128" i="2" s="1"/>
  <c r="P29" i="2"/>
  <c r="P39" i="2"/>
  <c r="P159" i="2"/>
  <c r="O29" i="2"/>
  <c r="O39" i="2"/>
  <c r="O159" i="2"/>
  <c r="N29" i="2"/>
  <c r="N39" i="2"/>
  <c r="N159" i="2"/>
  <c r="M29" i="2"/>
  <c r="M39" i="2"/>
  <c r="M159" i="2"/>
  <c r="L29" i="2"/>
  <c r="L39" i="2"/>
  <c r="L159" i="2"/>
  <c r="M12" i="2"/>
  <c r="N12" i="2" s="1"/>
  <c r="O12" i="2"/>
  <c r="M15" i="2"/>
  <c r="N15" i="2"/>
  <c r="O15" i="2" s="1"/>
  <c r="P15" i="2" s="1"/>
  <c r="M18" i="2"/>
  <c r="N18" i="2" s="1"/>
  <c r="O18" i="2" s="1"/>
  <c r="L34" i="2"/>
  <c r="M42" i="2"/>
  <c r="N42" i="2"/>
  <c r="O42" i="2"/>
  <c r="M46" i="2"/>
  <c r="N46" i="2"/>
  <c r="O46" i="2" s="1"/>
  <c r="P46" i="2" s="1"/>
  <c r="M49" i="2"/>
  <c r="N49" i="2"/>
  <c r="O49" i="2" s="1"/>
  <c r="P49" i="2" s="1"/>
  <c r="M52" i="2"/>
  <c r="N52" i="2"/>
  <c r="O52" i="2" s="1"/>
  <c r="P52" i="2"/>
  <c r="O90" i="2"/>
  <c r="P90" i="2" s="1"/>
  <c r="M107" i="2"/>
  <c r="N107" i="2"/>
  <c r="O107" i="2" s="1"/>
  <c r="P107" i="2" s="1"/>
  <c r="N129" i="2"/>
  <c r="O129" i="2"/>
  <c r="L136" i="2"/>
  <c r="M136" i="2"/>
  <c r="N136" i="2" s="1"/>
  <c r="O136" i="2"/>
  <c r="P136" i="2" s="1"/>
  <c r="N111" i="2"/>
  <c r="M111" i="2"/>
  <c r="L28" i="2"/>
  <c r="L111" i="2"/>
  <c r="L158" i="2"/>
  <c r="M8" i="2"/>
  <c r="N8" i="2"/>
  <c r="O8" i="2"/>
  <c r="P8" i="2" s="1"/>
  <c r="M11" i="2"/>
  <c r="M195" i="2" s="1"/>
  <c r="N11" i="2"/>
  <c r="M14" i="2"/>
  <c r="N14" i="2"/>
  <c r="O14" i="2"/>
  <c r="M20" i="2"/>
  <c r="N20" i="2"/>
  <c r="O20" i="2" s="1"/>
  <c r="P20" i="2"/>
  <c r="M30" i="2"/>
  <c r="N30" i="2"/>
  <c r="M33" i="2"/>
  <c r="N33" i="2" s="1"/>
  <c r="O33" i="2"/>
  <c r="P33" i="2" s="1"/>
  <c r="M41" i="2"/>
  <c r="N41" i="2" s="1"/>
  <c r="O41" i="2" s="1"/>
  <c r="P41" i="2"/>
  <c r="M45" i="2"/>
  <c r="N45" i="2"/>
  <c r="O45" i="2" s="1"/>
  <c r="P45" i="2"/>
  <c r="K45" i="2" s="1"/>
  <c r="M48" i="2"/>
  <c r="N48" i="2" s="1"/>
  <c r="O48" i="2" s="1"/>
  <c r="P48" i="2"/>
  <c r="M51" i="2"/>
  <c r="N51" i="2"/>
  <c r="M57" i="2"/>
  <c r="M73" i="2"/>
  <c r="N73" i="2"/>
  <c r="O73" i="2" s="1"/>
  <c r="P73" i="2" s="1"/>
  <c r="M76" i="2"/>
  <c r="M83" i="2"/>
  <c r="M191" i="2" s="1"/>
  <c r="N83" i="2"/>
  <c r="M92" i="2"/>
  <c r="N92" i="2" s="1"/>
  <c r="O92" i="2" s="1"/>
  <c r="P92" i="2" s="1"/>
  <c r="M95" i="2"/>
  <c r="N95" i="2"/>
  <c r="M102" i="2"/>
  <c r="N102" i="2" s="1"/>
  <c r="O102" i="2"/>
  <c r="P102" i="2" s="1"/>
  <c r="M127" i="2"/>
  <c r="N127" i="2"/>
  <c r="M134" i="2"/>
  <c r="M114" i="2"/>
  <c r="M27" i="2"/>
  <c r="L27" i="2"/>
  <c r="L37" i="2"/>
  <c r="L157" i="2"/>
  <c r="S29" i="2"/>
  <c r="S163" i="2" s="1"/>
  <c r="S39" i="2"/>
  <c r="S72" i="2"/>
  <c r="S101" i="2"/>
  <c r="S112" i="2"/>
  <c r="S126" i="2"/>
  <c r="S159" i="2"/>
  <c r="R29" i="2"/>
  <c r="R163" i="2" s="1"/>
  <c r="R39" i="2"/>
  <c r="R72" i="2"/>
  <c r="R101" i="2"/>
  <c r="R112" i="2"/>
  <c r="R126" i="2"/>
  <c r="R159" i="2"/>
  <c r="Q29" i="2"/>
  <c r="Q39" i="2"/>
  <c r="Q72" i="2"/>
  <c r="Q101" i="2"/>
  <c r="Q112" i="2"/>
  <c r="Q126" i="2"/>
  <c r="Q159" i="2"/>
  <c r="P72" i="2"/>
  <c r="P163" i="2" s="1"/>
  <c r="P101" i="2"/>
  <c r="P112" i="2"/>
  <c r="P126" i="2"/>
  <c r="O72" i="2"/>
  <c r="O101" i="2"/>
  <c r="O112" i="2"/>
  <c r="O126" i="2"/>
  <c r="O163" i="2"/>
  <c r="N72" i="2"/>
  <c r="N101" i="2"/>
  <c r="N112" i="2"/>
  <c r="N126" i="2"/>
  <c r="M72" i="2"/>
  <c r="M101" i="2"/>
  <c r="M112" i="2"/>
  <c r="M126" i="2"/>
  <c r="L72" i="2"/>
  <c r="L101" i="2"/>
  <c r="L163" i="2" s="1"/>
  <c r="L112" i="2"/>
  <c r="L126" i="2"/>
  <c r="K10" i="2"/>
  <c r="K13" i="2"/>
  <c r="K16" i="2"/>
  <c r="K25" i="2"/>
  <c r="K19" i="2"/>
  <c r="K22" i="2"/>
  <c r="K32" i="2"/>
  <c r="K35" i="2"/>
  <c r="K39" i="2"/>
  <c r="K75" i="2"/>
  <c r="K79" i="2"/>
  <c r="K82" i="2"/>
  <c r="K85" i="2"/>
  <c r="K88" i="2"/>
  <c r="K91" i="2"/>
  <c r="K94" i="2"/>
  <c r="K97" i="2"/>
  <c r="K104" i="2"/>
  <c r="K112" i="2" s="1"/>
  <c r="K108" i="2"/>
  <c r="K116" i="2"/>
  <c r="K119" i="2"/>
  <c r="K122" i="2"/>
  <c r="K130" i="2"/>
  <c r="K137" i="2"/>
  <c r="K143" i="2"/>
  <c r="K146" i="2"/>
  <c r="K149" i="2"/>
  <c r="K152" i="2"/>
  <c r="K155" i="2"/>
  <c r="R12" i="2"/>
  <c r="Q11" i="2"/>
  <c r="R15" i="2"/>
  <c r="S15" i="2" s="1"/>
  <c r="Q14" i="2"/>
  <c r="S38" i="2"/>
  <c r="R42" i="2"/>
  <c r="Q41" i="2"/>
  <c r="R46" i="2"/>
  <c r="S46" i="2" s="1"/>
  <c r="Q45" i="2"/>
  <c r="Q44" i="2"/>
  <c r="R49" i="2"/>
  <c r="Q48" i="2"/>
  <c r="S49" i="2" s="1"/>
  <c r="R52" i="2"/>
  <c r="Q51" i="2"/>
  <c r="S52" i="2"/>
  <c r="R58" i="2"/>
  <c r="S58" i="2" s="1"/>
  <c r="Q57" i="2"/>
  <c r="R74" i="2"/>
  <c r="Q73" i="2"/>
  <c r="S74" i="2"/>
  <c r="R78" i="2"/>
  <c r="Q76" i="2"/>
  <c r="R93" i="2"/>
  <c r="Q92" i="2"/>
  <c r="S93" i="2" s="1"/>
  <c r="S111" i="2"/>
  <c r="S125" i="2"/>
  <c r="S158" i="2"/>
  <c r="R31" i="2"/>
  <c r="R38" i="2" s="1"/>
  <c r="Q81" i="2"/>
  <c r="Q100" i="2" s="1"/>
  <c r="R81" i="2"/>
  <c r="R90" i="2"/>
  <c r="R111" i="2"/>
  <c r="R125" i="2"/>
  <c r="R129" i="2"/>
  <c r="R136" i="2"/>
  <c r="R158" i="2"/>
  <c r="Q28" i="2"/>
  <c r="Q38" i="2"/>
  <c r="Q71" i="2"/>
  <c r="Q111" i="2"/>
  <c r="Q125" i="2"/>
  <c r="Q158" i="2"/>
  <c r="P125" i="2"/>
  <c r="O125" i="2"/>
  <c r="M71" i="2"/>
  <c r="M125" i="2"/>
  <c r="L100" i="2"/>
  <c r="L125" i="2"/>
  <c r="K15" i="2"/>
  <c r="K24" i="2"/>
  <c r="K21" i="2"/>
  <c r="K31" i="2"/>
  <c r="K84" i="2"/>
  <c r="K87" i="2"/>
  <c r="K90" i="2"/>
  <c r="K96" i="2"/>
  <c r="K103" i="2"/>
  <c r="K115" i="2"/>
  <c r="K118" i="2"/>
  <c r="K125" i="2" s="1"/>
  <c r="K121" i="2"/>
  <c r="K136" i="2"/>
  <c r="K142" i="2"/>
  <c r="K145" i="2"/>
  <c r="K148" i="2"/>
  <c r="K151" i="2"/>
  <c r="K154" i="2"/>
  <c r="S27" i="2"/>
  <c r="S161" i="2" s="1"/>
  <c r="S37" i="2"/>
  <c r="S70" i="2"/>
  <c r="S99" i="2"/>
  <c r="S110" i="2"/>
  <c r="S124" i="2"/>
  <c r="S157" i="2"/>
  <c r="R27" i="2"/>
  <c r="R37" i="2"/>
  <c r="R70" i="2"/>
  <c r="R110" i="2"/>
  <c r="R124" i="2"/>
  <c r="R157" i="2"/>
  <c r="Q8" i="2"/>
  <c r="Q30" i="2"/>
  <c r="Q37" i="2"/>
  <c r="Q83" i="2"/>
  <c r="Q95" i="2"/>
  <c r="Q102" i="2"/>
  <c r="Q110" i="2" s="1"/>
  <c r="Q124" i="2"/>
  <c r="Q157" i="2"/>
  <c r="L99" i="2"/>
  <c r="L124" i="2"/>
  <c r="K23" i="2"/>
  <c r="K17" i="2"/>
  <c r="K20" i="2"/>
  <c r="K33" i="2"/>
  <c r="K86" i="2"/>
  <c r="K106" i="2"/>
  <c r="K113" i="2"/>
  <c r="K117" i="2"/>
  <c r="K120" i="2"/>
  <c r="K128" i="2"/>
  <c r="K150" i="2"/>
  <c r="K153" i="2"/>
  <c r="S36" i="2"/>
  <c r="S109" i="2"/>
  <c r="S123" i="2"/>
  <c r="S156" i="2"/>
  <c r="R109" i="2"/>
  <c r="R123" i="2"/>
  <c r="R156" i="2"/>
  <c r="Q36" i="2"/>
  <c r="Q123" i="2"/>
  <c r="Q156" i="2"/>
  <c r="M156" i="2"/>
  <c r="L26" i="2"/>
  <c r="L36" i="2"/>
  <c r="L123" i="2"/>
  <c r="L156" i="2"/>
  <c r="K89" i="2"/>
  <c r="K138" i="2"/>
  <c r="K139" i="2"/>
  <c r="K140" i="2"/>
  <c r="K68" i="2"/>
  <c r="K67" i="2"/>
  <c r="K66" i="2"/>
  <c r="K65" i="2"/>
  <c r="K64" i="2"/>
  <c r="K63" i="2"/>
  <c r="K62" i="2"/>
  <c r="K61" i="2"/>
  <c r="K60" i="2"/>
  <c r="K59" i="2"/>
  <c r="K58" i="2"/>
  <c r="K56" i="2"/>
  <c r="K55" i="2"/>
  <c r="K54" i="2"/>
  <c r="K53" i="2"/>
  <c r="U52" i="2"/>
  <c r="V52" i="2" s="1"/>
  <c r="K52" i="2"/>
  <c r="K50" i="2"/>
  <c r="K49" i="2"/>
  <c r="K48" i="2"/>
  <c r="K47" i="2"/>
  <c r="K46" i="2"/>
  <c r="K43" i="2"/>
  <c r="K41" i="2"/>
  <c r="L188" i="1"/>
  <c r="L186" i="1"/>
  <c r="L185" i="1"/>
  <c r="P195" i="1"/>
  <c r="O195" i="1"/>
  <c r="N195" i="1"/>
  <c r="M195" i="1"/>
  <c r="L157" i="1"/>
  <c r="M105" i="1"/>
  <c r="M107" i="1"/>
  <c r="N107" i="1"/>
  <c r="O107" i="1"/>
  <c r="P107" i="1" s="1"/>
  <c r="M74" i="1"/>
  <c r="N74" i="1" s="1"/>
  <c r="O74" i="1" s="1"/>
  <c r="P74" i="1" s="1"/>
  <c r="N129" i="1"/>
  <c r="O129" i="1"/>
  <c r="M135" i="1"/>
  <c r="N135" i="1"/>
  <c r="O135" i="1" s="1"/>
  <c r="L158" i="1"/>
  <c r="P177" i="1"/>
  <c r="O177" i="1"/>
  <c r="N177" i="1"/>
  <c r="M177" i="1"/>
  <c r="N176" i="1"/>
  <c r="M176" i="1"/>
  <c r="P175" i="1"/>
  <c r="O175" i="1"/>
  <c r="N175" i="1"/>
  <c r="M175" i="1"/>
  <c r="P174" i="1"/>
  <c r="O174" i="1"/>
  <c r="N174" i="1"/>
  <c r="M174" i="1"/>
  <c r="O111" i="1"/>
  <c r="N111" i="1"/>
  <c r="M111" i="1"/>
  <c r="N105" i="1"/>
  <c r="O105" i="1"/>
  <c r="P105" i="1"/>
  <c r="L159" i="1"/>
  <c r="L111" i="1"/>
  <c r="L174" i="1"/>
  <c r="K174" i="1" s="1"/>
  <c r="L81" i="1"/>
  <c r="Q81" i="1"/>
  <c r="R81" i="1" s="1"/>
  <c r="M81" i="1"/>
  <c r="N81" i="1"/>
  <c r="M80" i="1"/>
  <c r="N80" i="1" s="1"/>
  <c r="O80" i="1" s="1"/>
  <c r="P80" i="1" s="1"/>
  <c r="L129" i="1"/>
  <c r="M129" i="1" s="1"/>
  <c r="L136" i="1"/>
  <c r="L156" i="1" s="1"/>
  <c r="L27" i="1"/>
  <c r="L37" i="1"/>
  <c r="Q40" i="1"/>
  <c r="L40" i="1" s="1"/>
  <c r="L99" i="1"/>
  <c r="L110" i="1"/>
  <c r="L124" i="1"/>
  <c r="L9" i="1"/>
  <c r="L26" i="1" s="1"/>
  <c r="L34" i="1"/>
  <c r="L38" i="1"/>
  <c r="L74" i="1"/>
  <c r="L98" i="1" s="1"/>
  <c r="Y90" i="1"/>
  <c r="L90" i="1"/>
  <c r="M90" i="1" s="1"/>
  <c r="N90" i="1" s="1"/>
  <c r="O90" i="1" s="1"/>
  <c r="P90" i="1" s="1"/>
  <c r="L93" i="1"/>
  <c r="L29" i="1"/>
  <c r="L171" i="1" s="1"/>
  <c r="L39" i="1"/>
  <c r="L78" i="1"/>
  <c r="L173" i="1" s="1"/>
  <c r="L175" i="1"/>
  <c r="L115" i="1"/>
  <c r="L176" i="1"/>
  <c r="L177" i="1"/>
  <c r="K177" i="1" s="1"/>
  <c r="L36" i="1"/>
  <c r="L109" i="1"/>
  <c r="L123" i="1"/>
  <c r="M127" i="1"/>
  <c r="N127" i="1" s="1"/>
  <c r="M128" i="1"/>
  <c r="N128" i="1"/>
  <c r="O128" i="1"/>
  <c r="P128" i="1" s="1"/>
  <c r="K130" i="1"/>
  <c r="M134" i="1"/>
  <c r="N134" i="1" s="1"/>
  <c r="O134" i="1" s="1"/>
  <c r="P134" i="1" s="1"/>
  <c r="K137" i="1"/>
  <c r="K138" i="1"/>
  <c r="K139" i="1"/>
  <c r="K140" i="1"/>
  <c r="K142" i="1"/>
  <c r="K143" i="1"/>
  <c r="K144" i="1"/>
  <c r="K145" i="1"/>
  <c r="K146" i="1"/>
  <c r="K159" i="1" s="1"/>
  <c r="K148" i="1"/>
  <c r="K149" i="1"/>
  <c r="K151" i="1"/>
  <c r="K152" i="1"/>
  <c r="K154" i="1"/>
  <c r="K155" i="1"/>
  <c r="P29" i="1"/>
  <c r="P163" i="1" s="1"/>
  <c r="P39" i="1"/>
  <c r="P159" i="1"/>
  <c r="O29" i="1"/>
  <c r="O39" i="1"/>
  <c r="O159" i="1"/>
  <c r="N29" i="1"/>
  <c r="N39" i="1"/>
  <c r="N163" i="1" s="1"/>
  <c r="N159" i="1"/>
  <c r="M29" i="1"/>
  <c r="M171" i="1" s="1"/>
  <c r="M39" i="1"/>
  <c r="M159" i="1"/>
  <c r="M12" i="1"/>
  <c r="N12" i="1" s="1"/>
  <c r="M15" i="1"/>
  <c r="N15" i="1"/>
  <c r="O15" i="1" s="1"/>
  <c r="M18" i="1"/>
  <c r="N18" i="1" s="1"/>
  <c r="O18" i="1" s="1"/>
  <c r="P18" i="1" s="1"/>
  <c r="M34" i="1"/>
  <c r="N34" i="1" s="1"/>
  <c r="M42" i="1"/>
  <c r="N42" i="1"/>
  <c r="M46" i="1"/>
  <c r="M71" i="1" s="1"/>
  <c r="N46" i="1"/>
  <c r="N71" i="1" s="1"/>
  <c r="O46" i="1"/>
  <c r="P46" i="1" s="1"/>
  <c r="M49" i="1"/>
  <c r="N49" i="1"/>
  <c r="O49" i="1" s="1"/>
  <c r="M52" i="1"/>
  <c r="N52" i="1"/>
  <c r="K52" i="1" s="1"/>
  <c r="O52" i="1"/>
  <c r="P52" i="1" s="1"/>
  <c r="M93" i="1"/>
  <c r="N93" i="1"/>
  <c r="O93" i="1"/>
  <c r="P93" i="1" s="1"/>
  <c r="M78" i="1"/>
  <c r="M173" i="1" s="1"/>
  <c r="M8" i="1"/>
  <c r="N8" i="1"/>
  <c r="M11" i="1"/>
  <c r="N11" i="1" s="1"/>
  <c r="M14" i="1"/>
  <c r="N14" i="1"/>
  <c r="O14" i="1" s="1"/>
  <c r="P14" i="1" s="1"/>
  <c r="M20" i="1"/>
  <c r="N20" i="1" s="1"/>
  <c r="M30" i="1"/>
  <c r="M33" i="1"/>
  <c r="N33" i="1" s="1"/>
  <c r="M41" i="1"/>
  <c r="N41" i="1"/>
  <c r="K41" i="1" s="1"/>
  <c r="O41" i="1"/>
  <c r="P41" i="1" s="1"/>
  <c r="M45" i="1"/>
  <c r="N45" i="1"/>
  <c r="O45" i="1" s="1"/>
  <c r="M48" i="1"/>
  <c r="N48" i="1"/>
  <c r="O48" i="1"/>
  <c r="P48" i="1" s="1"/>
  <c r="M51" i="1"/>
  <c r="N51" i="1"/>
  <c r="O51" i="1" s="1"/>
  <c r="M57" i="1"/>
  <c r="N57" i="1"/>
  <c r="O57" i="1"/>
  <c r="P57" i="1" s="1"/>
  <c r="M73" i="1"/>
  <c r="N73" i="1"/>
  <c r="M76" i="1"/>
  <c r="N76" i="1"/>
  <c r="O76" i="1"/>
  <c r="P76" i="1" s="1"/>
  <c r="K76" i="1" s="1"/>
  <c r="M83" i="1"/>
  <c r="N83" i="1"/>
  <c r="O83" i="1" s="1"/>
  <c r="M92" i="1"/>
  <c r="N92" i="1"/>
  <c r="O92" i="1"/>
  <c r="P92" i="1" s="1"/>
  <c r="K92" i="1" s="1"/>
  <c r="M95" i="1"/>
  <c r="N95" i="1"/>
  <c r="O95" i="1" s="1"/>
  <c r="M102" i="1"/>
  <c r="N102" i="1"/>
  <c r="O102" i="1"/>
  <c r="M114" i="1"/>
  <c r="N114" i="1"/>
  <c r="M44" i="1"/>
  <c r="N44" i="1" s="1"/>
  <c r="M77" i="1"/>
  <c r="N77" i="1"/>
  <c r="O77" i="1" s="1"/>
  <c r="P77" i="1" s="1"/>
  <c r="M106" i="1"/>
  <c r="N106" i="1" s="1"/>
  <c r="M115" i="1"/>
  <c r="K115" i="1" s="1"/>
  <c r="K125" i="1" s="1"/>
  <c r="N115" i="1"/>
  <c r="O115" i="1"/>
  <c r="O176" i="1" s="1"/>
  <c r="P115" i="1"/>
  <c r="P125" i="1" s="1"/>
  <c r="K175" i="1"/>
  <c r="N123" i="1"/>
  <c r="R12" i="1"/>
  <c r="R28" i="1" s="1"/>
  <c r="Q11" i="1"/>
  <c r="R15" i="1"/>
  <c r="S15" i="1" s="1"/>
  <c r="R31" i="1"/>
  <c r="R38" i="1" s="1"/>
  <c r="R42" i="1"/>
  <c r="R69" i="1" s="1"/>
  <c r="R46" i="1"/>
  <c r="R49" i="1"/>
  <c r="S49" i="1" s="1"/>
  <c r="R52" i="1"/>
  <c r="S52" i="1" s="1"/>
  <c r="R58" i="1"/>
  <c r="R74" i="1"/>
  <c r="R78" i="1"/>
  <c r="R90" i="1"/>
  <c r="R100" i="1" s="1"/>
  <c r="R93" i="1"/>
  <c r="R111" i="1"/>
  <c r="R125" i="1"/>
  <c r="R129" i="1"/>
  <c r="R136" i="1"/>
  <c r="R158" i="1" s="1"/>
  <c r="Q92" i="1"/>
  <c r="S93" i="1"/>
  <c r="Q76" i="1"/>
  <c r="S78" i="1" s="1"/>
  <c r="Q73" i="1"/>
  <c r="S74" i="1"/>
  <c r="Q57" i="1"/>
  <c r="S58" i="1"/>
  <c r="Q51" i="1"/>
  <c r="Q48" i="1"/>
  <c r="Q45" i="1"/>
  <c r="Q44" i="1"/>
  <c r="S46" i="1" s="1"/>
  <c r="Q41" i="1"/>
  <c r="Q69" i="1" s="1"/>
  <c r="S42" i="1"/>
  <c r="Q14" i="1"/>
  <c r="S159" i="1"/>
  <c r="R159" i="1"/>
  <c r="Q159" i="1"/>
  <c r="S158" i="1"/>
  <c r="Q158" i="1"/>
  <c r="S157" i="1"/>
  <c r="R157" i="1"/>
  <c r="Q157" i="1"/>
  <c r="Y52" i="1"/>
  <c r="Y42" i="1"/>
  <c r="Y46" i="1"/>
  <c r="AB46" i="1" s="1"/>
  <c r="Y49" i="1"/>
  <c r="AB31" i="1" s="1"/>
  <c r="L71" i="1"/>
  <c r="AD52" i="1" s="1"/>
  <c r="Y9" i="1"/>
  <c r="Y74" i="1"/>
  <c r="Y78" i="1"/>
  <c r="Y81" i="1"/>
  <c r="Y84" i="1"/>
  <c r="AB84" i="1" s="1"/>
  <c r="Y93" i="1"/>
  <c r="Y96" i="1"/>
  <c r="Y15" i="1"/>
  <c r="Y181" i="1" s="1"/>
  <c r="Y107" i="1"/>
  <c r="S29" i="1"/>
  <c r="S163" i="1" s="1"/>
  <c r="S39" i="1"/>
  <c r="S72" i="1"/>
  <c r="S101" i="1"/>
  <c r="S112" i="1"/>
  <c r="S126" i="1"/>
  <c r="R29" i="1"/>
  <c r="R39" i="1"/>
  <c r="R163" i="1" s="1"/>
  <c r="R72" i="1"/>
  <c r="R101" i="1"/>
  <c r="R112" i="1"/>
  <c r="R126" i="1"/>
  <c r="S38" i="1"/>
  <c r="S111" i="1"/>
  <c r="S125" i="1"/>
  <c r="S27" i="1"/>
  <c r="S37" i="1"/>
  <c r="S70" i="1"/>
  <c r="S99" i="1"/>
  <c r="S110" i="1"/>
  <c r="S124" i="1"/>
  <c r="S161" i="1"/>
  <c r="R70" i="1"/>
  <c r="R27" i="1"/>
  <c r="R37" i="1"/>
  <c r="R110" i="1"/>
  <c r="R124" i="1"/>
  <c r="S156" i="1"/>
  <c r="S36" i="1"/>
  <c r="S109" i="1"/>
  <c r="S123" i="1"/>
  <c r="R156" i="1"/>
  <c r="R36" i="1"/>
  <c r="R109" i="1"/>
  <c r="R123" i="1"/>
  <c r="Q8" i="1"/>
  <c r="Q26" i="1" s="1"/>
  <c r="Q102" i="1"/>
  <c r="K122" i="1"/>
  <c r="K121" i="1"/>
  <c r="K120" i="1"/>
  <c r="K119" i="1"/>
  <c r="K118" i="1"/>
  <c r="K117" i="1"/>
  <c r="K116" i="1"/>
  <c r="K126" i="1" s="1"/>
  <c r="K113" i="1"/>
  <c r="K108" i="1"/>
  <c r="K105" i="1"/>
  <c r="K104" i="1"/>
  <c r="K112" i="1" s="1"/>
  <c r="K103" i="1"/>
  <c r="K97" i="1"/>
  <c r="K96" i="1"/>
  <c r="K94" i="1"/>
  <c r="K91" i="1"/>
  <c r="K89" i="1"/>
  <c r="K88" i="1"/>
  <c r="K87" i="1"/>
  <c r="K86" i="1"/>
  <c r="K85" i="1"/>
  <c r="K84" i="1"/>
  <c r="K82" i="1"/>
  <c r="K79" i="1"/>
  <c r="K101" i="1" s="1"/>
  <c r="K75" i="1"/>
  <c r="L72" i="1"/>
  <c r="M72" i="1"/>
  <c r="K72" i="1" s="1"/>
  <c r="N72" i="1"/>
  <c r="O72" i="1"/>
  <c r="O163" i="1" s="1"/>
  <c r="P72" i="1"/>
  <c r="K68" i="1"/>
  <c r="K67" i="1"/>
  <c r="K66" i="1"/>
  <c r="K65" i="1"/>
  <c r="K64" i="1"/>
  <c r="K63" i="1"/>
  <c r="K62" i="1"/>
  <c r="K61" i="1"/>
  <c r="K60" i="1"/>
  <c r="K59" i="1"/>
  <c r="K58" i="1"/>
  <c r="K56" i="1"/>
  <c r="K55" i="1"/>
  <c r="K54" i="1"/>
  <c r="K53" i="1"/>
  <c r="K50" i="1"/>
  <c r="K47" i="1"/>
  <c r="K43" i="1"/>
  <c r="K35" i="1"/>
  <c r="K32" i="1"/>
  <c r="K39" i="1" s="1"/>
  <c r="K31" i="1"/>
  <c r="K25" i="1"/>
  <c r="K24" i="1"/>
  <c r="K23" i="1"/>
  <c r="K22" i="1"/>
  <c r="K21" i="1"/>
  <c r="K19" i="1"/>
  <c r="K17" i="1"/>
  <c r="K16" i="1"/>
  <c r="K13" i="1"/>
  <c r="K29" i="1" s="1"/>
  <c r="K10" i="1"/>
  <c r="Q30" i="1"/>
  <c r="Q37" i="1" s="1"/>
  <c r="Q83" i="1"/>
  <c r="Q95" i="1"/>
  <c r="Q29" i="1"/>
  <c r="Q163" i="1" s="1"/>
  <c r="Q39" i="1"/>
  <c r="Q72" i="1"/>
  <c r="Q101" i="1"/>
  <c r="Q112" i="1"/>
  <c r="Q126" i="1"/>
  <c r="P101" i="1"/>
  <c r="P112" i="1"/>
  <c r="P126" i="1"/>
  <c r="O101" i="1"/>
  <c r="O112" i="1"/>
  <c r="O126" i="1"/>
  <c r="N101" i="1"/>
  <c r="N112" i="1"/>
  <c r="N126" i="1"/>
  <c r="M101" i="1"/>
  <c r="M112" i="1"/>
  <c r="M126" i="1"/>
  <c r="L101" i="1"/>
  <c r="L163" i="1" s="1"/>
  <c r="L112" i="1"/>
  <c r="L126" i="1"/>
  <c r="Q28" i="1"/>
  <c r="Q162" i="1" s="1"/>
  <c r="Q38" i="1"/>
  <c r="Q71" i="1"/>
  <c r="Q100" i="1"/>
  <c r="Q111" i="1"/>
  <c r="Q125" i="1"/>
  <c r="N125" i="1"/>
  <c r="L125" i="1"/>
  <c r="Q70" i="1"/>
  <c r="Q27" i="1"/>
  <c r="Q110" i="1"/>
  <c r="Q124" i="1"/>
  <c r="N124" i="1"/>
  <c r="M99" i="1"/>
  <c r="M124" i="1"/>
  <c r="Q36" i="1"/>
  <c r="Q109" i="1"/>
  <c r="Q123" i="1"/>
  <c r="Q156" i="1"/>
  <c r="AD119" i="1"/>
  <c r="AC181" i="1"/>
  <c r="AB34" i="1"/>
  <c r="Y115" i="1"/>
  <c r="AD31" i="1"/>
  <c r="AD46" i="1"/>
  <c r="AD93" i="1"/>
  <c r="AD42" i="1"/>
  <c r="AD118" i="1"/>
  <c r="AB42" i="1"/>
  <c r="AD18" i="1"/>
  <c r="AE18" i="1"/>
  <c r="AF18" i="1" s="1"/>
  <c r="AB81" i="1"/>
  <c r="AD75" i="1"/>
  <c r="O33" i="1" l="1"/>
  <c r="P33" i="1" s="1"/>
  <c r="K33" i="1"/>
  <c r="P15" i="1"/>
  <c r="K15" i="1" s="1"/>
  <c r="K176" i="1"/>
  <c r="P51" i="1"/>
  <c r="K51" i="1" s="1"/>
  <c r="Q162" i="2"/>
  <c r="P111" i="2"/>
  <c r="K107" i="2"/>
  <c r="O44" i="1"/>
  <c r="P44" i="1" s="1"/>
  <c r="K44" i="1"/>
  <c r="N98" i="1"/>
  <c r="N110" i="1"/>
  <c r="O106" i="1"/>
  <c r="P106" i="1" s="1"/>
  <c r="AF181" i="1"/>
  <c r="AG18" i="1"/>
  <c r="K163" i="1"/>
  <c r="K111" i="1"/>
  <c r="S69" i="1"/>
  <c r="S98" i="1"/>
  <c r="K48" i="1"/>
  <c r="O20" i="1"/>
  <c r="P20" i="1" s="1"/>
  <c r="O12" i="1"/>
  <c r="P12" i="1" s="1"/>
  <c r="K12" i="1"/>
  <c r="P135" i="1"/>
  <c r="K135" i="1" s="1"/>
  <c r="K102" i="2"/>
  <c r="P49" i="1"/>
  <c r="K49" i="1"/>
  <c r="P45" i="1"/>
  <c r="K45" i="1"/>
  <c r="O127" i="1"/>
  <c r="N38" i="1"/>
  <c r="O34" i="1"/>
  <c r="P95" i="1"/>
  <c r="K95" i="1" s="1"/>
  <c r="K83" i="1"/>
  <c r="P83" i="1"/>
  <c r="Q160" i="1"/>
  <c r="P111" i="1"/>
  <c r="K107" i="1"/>
  <c r="AB181" i="1"/>
  <c r="N109" i="1"/>
  <c r="K57" i="1"/>
  <c r="O11" i="1"/>
  <c r="P11" i="1" s="1"/>
  <c r="N27" i="1"/>
  <c r="P18" i="2"/>
  <c r="K18" i="2"/>
  <c r="O105" i="2"/>
  <c r="N110" i="2"/>
  <c r="N109" i="2"/>
  <c r="M192" i="2"/>
  <c r="N114" i="2"/>
  <c r="M124" i="2"/>
  <c r="O30" i="2"/>
  <c r="N37" i="2"/>
  <c r="P42" i="2"/>
  <c r="P71" i="2" s="1"/>
  <c r="K42" i="2"/>
  <c r="O71" i="2"/>
  <c r="N171" i="3"/>
  <c r="N163" i="3"/>
  <c r="AE93" i="3"/>
  <c r="AE181" i="3" s="1"/>
  <c r="N93" i="3"/>
  <c r="O93" i="3" s="1"/>
  <c r="P93" i="3" s="1"/>
  <c r="K93" i="3"/>
  <c r="S91" i="4"/>
  <c r="S101" i="4" s="1"/>
  <c r="R99" i="4"/>
  <c r="K77" i="1"/>
  <c r="K93" i="1"/>
  <c r="U52" i="1"/>
  <c r="V52" i="1" s="1"/>
  <c r="S12" i="1"/>
  <c r="K128" i="1"/>
  <c r="M123" i="2"/>
  <c r="M110" i="2"/>
  <c r="Q27" i="2"/>
  <c r="Q26" i="2"/>
  <c r="R76" i="2"/>
  <c r="Q98" i="2"/>
  <c r="O95" i="2"/>
  <c r="M37" i="2"/>
  <c r="N195" i="2"/>
  <c r="O11" i="2"/>
  <c r="M163" i="2"/>
  <c r="O189" i="2"/>
  <c r="P77" i="2"/>
  <c r="P189" i="2" s="1"/>
  <c r="M40" i="2"/>
  <c r="L172" i="2"/>
  <c r="L69" i="2"/>
  <c r="L200" i="2"/>
  <c r="L203" i="2" s="1"/>
  <c r="L70" i="2"/>
  <c r="AB181" i="3"/>
  <c r="N73" i="3"/>
  <c r="M99" i="3"/>
  <c r="O70" i="4"/>
  <c r="N100" i="4"/>
  <c r="R28" i="2"/>
  <c r="R162" i="2" s="1"/>
  <c r="R26" i="2"/>
  <c r="S12" i="2"/>
  <c r="K73" i="2"/>
  <c r="N147" i="2"/>
  <c r="O147" i="2" s="1"/>
  <c r="P147" i="2" s="1"/>
  <c r="K147" i="2"/>
  <c r="M38" i="1"/>
  <c r="Q99" i="1"/>
  <c r="Q161" i="1" s="1"/>
  <c r="L100" i="1"/>
  <c r="O125" i="1"/>
  <c r="M163" i="1"/>
  <c r="K14" i="1"/>
  <c r="K46" i="1"/>
  <c r="K106" i="1"/>
  <c r="S100" i="1"/>
  <c r="M109" i="1"/>
  <c r="N30" i="1"/>
  <c r="O8" i="1"/>
  <c r="N171" i="1"/>
  <c r="L69" i="1"/>
  <c r="L184" i="1"/>
  <c r="L195" i="1" s="1"/>
  <c r="L70" i="1"/>
  <c r="L161" i="1" s="1"/>
  <c r="O81" i="1"/>
  <c r="P81" i="1" s="1"/>
  <c r="M157" i="1"/>
  <c r="M109" i="2"/>
  <c r="Q109" i="2"/>
  <c r="K92" i="2"/>
  <c r="S78" i="2"/>
  <c r="R69" i="2"/>
  <c r="S42" i="2"/>
  <c r="R71" i="2"/>
  <c r="K126" i="2"/>
  <c r="Q163" i="2"/>
  <c r="L161" i="2"/>
  <c r="P12" i="2"/>
  <c r="K12" i="2" s="1"/>
  <c r="M78" i="2"/>
  <c r="AD75" i="2"/>
  <c r="L173" i="2"/>
  <c r="N9" i="2"/>
  <c r="M26" i="2"/>
  <c r="M28" i="2"/>
  <c r="S71" i="1"/>
  <c r="K101" i="2"/>
  <c r="N134" i="2"/>
  <c r="M186" i="2"/>
  <c r="M157" i="2"/>
  <c r="O196" i="4"/>
  <c r="P73" i="4"/>
  <c r="P196" i="4" s="1"/>
  <c r="Q98" i="1"/>
  <c r="N99" i="1"/>
  <c r="M125" i="1"/>
  <c r="K80" i="1"/>
  <c r="R26" i="1"/>
  <c r="M123" i="1"/>
  <c r="M40" i="1"/>
  <c r="O114" i="1"/>
  <c r="O73" i="1"/>
  <c r="O42" i="1"/>
  <c r="M9" i="1"/>
  <c r="K134" i="1"/>
  <c r="L28" i="1"/>
  <c r="L169" i="1"/>
  <c r="Q99" i="2"/>
  <c r="K81" i="2"/>
  <c r="N71" i="2"/>
  <c r="K71" i="2" s="1"/>
  <c r="O111" i="2"/>
  <c r="M201" i="2"/>
  <c r="N44" i="2"/>
  <c r="R71" i="3"/>
  <c r="U52" i="3"/>
  <c r="V52" i="3" s="1"/>
  <c r="S52" i="3"/>
  <c r="N129" i="3"/>
  <c r="M158" i="3"/>
  <c r="O153" i="3"/>
  <c r="P153" i="3" s="1"/>
  <c r="K153" i="3"/>
  <c r="R36" i="4"/>
  <c r="S49" i="4"/>
  <c r="R68" i="4"/>
  <c r="N176" i="4"/>
  <c r="N168" i="4"/>
  <c r="P171" i="1"/>
  <c r="P176" i="1"/>
  <c r="AD15" i="1"/>
  <c r="AD181" i="1" s="1"/>
  <c r="M100" i="1"/>
  <c r="M37" i="1"/>
  <c r="O171" i="1"/>
  <c r="K171" i="1" s="1"/>
  <c r="R76" i="1"/>
  <c r="R99" i="1" s="1"/>
  <c r="R161" i="1" s="1"/>
  <c r="L109" i="2"/>
  <c r="K77" i="2"/>
  <c r="R100" i="2"/>
  <c r="K29" i="2"/>
  <c r="K163" i="2" s="1"/>
  <c r="N191" i="2"/>
  <c r="O83" i="2"/>
  <c r="M197" i="2"/>
  <c r="P14" i="2"/>
  <c r="K14" i="2" s="1"/>
  <c r="N171" i="2"/>
  <c r="N163" i="2"/>
  <c r="Y181" i="2"/>
  <c r="N153" i="1"/>
  <c r="O153" i="1" s="1"/>
  <c r="P153" i="1" s="1"/>
  <c r="K153" i="1"/>
  <c r="S78" i="3"/>
  <c r="R98" i="3"/>
  <c r="O12" i="3"/>
  <c r="P12" i="3" s="1"/>
  <c r="N28" i="3"/>
  <c r="P48" i="3"/>
  <c r="K48" i="3"/>
  <c r="K114" i="4"/>
  <c r="N140" i="4"/>
  <c r="O140" i="4" s="1"/>
  <c r="P140" i="4" s="1"/>
  <c r="O109" i="1"/>
  <c r="S100" i="2"/>
  <c r="S98" i="2"/>
  <c r="N57" i="2"/>
  <c r="O57" i="2" s="1"/>
  <c r="P57" i="2" s="1"/>
  <c r="K57" i="2"/>
  <c r="AD52" i="2"/>
  <c r="M36" i="1"/>
  <c r="K18" i="1"/>
  <c r="K74" i="1"/>
  <c r="K90" i="1"/>
  <c r="K102" i="1"/>
  <c r="R71" i="1"/>
  <c r="R162" i="1" s="1"/>
  <c r="M27" i="1"/>
  <c r="K150" i="1"/>
  <c r="K141" i="1"/>
  <c r="L172" i="1"/>
  <c r="M136" i="1"/>
  <c r="N136" i="1" s="1"/>
  <c r="O136" i="1" s="1"/>
  <c r="P136" i="1" s="1"/>
  <c r="K111" i="2"/>
  <c r="Q70" i="2"/>
  <c r="Q69" i="2"/>
  <c r="K159" i="2"/>
  <c r="K72" i="2"/>
  <c r="N27" i="2"/>
  <c r="K150" i="3"/>
  <c r="O150" i="3"/>
  <c r="P150" i="3" s="1"/>
  <c r="O18" i="4"/>
  <c r="P18" i="4" s="1"/>
  <c r="N26" i="4"/>
  <c r="M98" i="1"/>
  <c r="P144" i="2"/>
  <c r="K144" i="2"/>
  <c r="M110" i="1"/>
  <c r="O110" i="1"/>
  <c r="K11" i="1"/>
  <c r="P102" i="1"/>
  <c r="N78" i="1"/>
  <c r="P129" i="1"/>
  <c r="R36" i="2"/>
  <c r="L110" i="2"/>
  <c r="M190" i="2"/>
  <c r="N76" i="2"/>
  <c r="M99" i="2"/>
  <c r="AD15" i="2"/>
  <c r="M74" i="2"/>
  <c r="L98" i="2"/>
  <c r="L160" i="2" s="1"/>
  <c r="K15" i="3"/>
  <c r="P49" i="3"/>
  <c r="K49" i="3"/>
  <c r="L171" i="2"/>
  <c r="M93" i="2"/>
  <c r="AD93" i="2"/>
  <c r="N42" i="3"/>
  <c r="M71" i="3"/>
  <c r="AG181" i="3"/>
  <c r="AH18" i="3"/>
  <c r="AH181" i="3" s="1"/>
  <c r="M202" i="3"/>
  <c r="M199" i="3"/>
  <c r="N184" i="3"/>
  <c r="O141" i="3"/>
  <c r="P141" i="3" s="1"/>
  <c r="N95" i="3"/>
  <c r="M186" i="3"/>
  <c r="P51" i="3"/>
  <c r="P197" i="3" s="1"/>
  <c r="O197" i="3"/>
  <c r="N40" i="3"/>
  <c r="M172" i="3"/>
  <c r="M200" i="3"/>
  <c r="L202" i="2"/>
  <c r="R101" i="4"/>
  <c r="AG18" i="4"/>
  <c r="AF187" i="4"/>
  <c r="N197" i="2"/>
  <c r="O51" i="2"/>
  <c r="O171" i="2"/>
  <c r="K174" i="2"/>
  <c r="Q70" i="3"/>
  <c r="S42" i="3"/>
  <c r="O114" i="3"/>
  <c r="N123" i="3"/>
  <c r="N124" i="3"/>
  <c r="L172" i="3"/>
  <c r="L200" i="3"/>
  <c r="L203" i="3" s="1"/>
  <c r="L70" i="3"/>
  <c r="L69" i="3"/>
  <c r="AB46" i="4"/>
  <c r="Y187" i="4"/>
  <c r="K9" i="4"/>
  <c r="P103" i="4"/>
  <c r="K8" i="2"/>
  <c r="N125" i="2"/>
  <c r="L169" i="2"/>
  <c r="P129" i="2"/>
  <c r="O158" i="2"/>
  <c r="M171" i="2"/>
  <c r="N189" i="2"/>
  <c r="AH18" i="2"/>
  <c r="AH181" i="2" s="1"/>
  <c r="AG181" i="2"/>
  <c r="K112" i="3"/>
  <c r="P163" i="3"/>
  <c r="P171" i="3"/>
  <c r="Y181" i="3"/>
  <c r="M105" i="3"/>
  <c r="L110" i="3"/>
  <c r="P76" i="3"/>
  <c r="P190" i="3" s="1"/>
  <c r="O190" i="3"/>
  <c r="K76" i="3"/>
  <c r="S168" i="4"/>
  <c r="O127" i="2"/>
  <c r="N158" i="2"/>
  <c r="M34" i="2"/>
  <c r="L38" i="2"/>
  <c r="L170" i="2" s="1"/>
  <c r="P171" i="2"/>
  <c r="M158" i="2"/>
  <c r="K111" i="3"/>
  <c r="O147" i="3"/>
  <c r="P147" i="3" s="1"/>
  <c r="N156" i="3"/>
  <c r="O127" i="3"/>
  <c r="N8" i="3"/>
  <c r="M27" i="3"/>
  <c r="M26" i="3"/>
  <c r="AB187" i="4"/>
  <c r="K179" i="4"/>
  <c r="N68" i="4"/>
  <c r="O42" i="4"/>
  <c r="Q27" i="3"/>
  <c r="Q161" i="3" s="1"/>
  <c r="S161" i="3"/>
  <c r="S12" i="3"/>
  <c r="K159" i="3"/>
  <c r="K72" i="3"/>
  <c r="K163" i="3" s="1"/>
  <c r="K52" i="3"/>
  <c r="L163" i="3"/>
  <c r="M188" i="3"/>
  <c r="N80" i="3"/>
  <c r="Q69" i="3"/>
  <c r="Q160" i="3" s="1"/>
  <c r="Q66" i="4"/>
  <c r="Q67" i="4"/>
  <c r="S46" i="4"/>
  <c r="S68" i="4" s="1"/>
  <c r="M209" i="4"/>
  <c r="O71" i="4"/>
  <c r="M107" i="4"/>
  <c r="M199" i="4" s="1"/>
  <c r="L112" i="4"/>
  <c r="L111" i="4"/>
  <c r="R158" i="3"/>
  <c r="R162" i="3" s="1"/>
  <c r="R156" i="3"/>
  <c r="M34" i="3"/>
  <c r="L38" i="3"/>
  <c r="L162" i="3" s="1"/>
  <c r="L202" i="3"/>
  <c r="L205" i="3" s="1"/>
  <c r="O191" i="3"/>
  <c r="P83" i="3"/>
  <c r="O33" i="3"/>
  <c r="K14" i="3"/>
  <c r="N106" i="3"/>
  <c r="O106" i="3" s="1"/>
  <c r="P106" i="3" s="1"/>
  <c r="K106" i="3"/>
  <c r="M190" i="4"/>
  <c r="L205" i="4"/>
  <c r="L208" i="4"/>
  <c r="L211" i="4" s="1"/>
  <c r="N80" i="2"/>
  <c r="R69" i="3"/>
  <c r="R160" i="3" s="1"/>
  <c r="K126" i="3"/>
  <c r="K107" i="3"/>
  <c r="O111" i="3"/>
  <c r="M171" i="3"/>
  <c r="K171" i="3" s="1"/>
  <c r="N81" i="3"/>
  <c r="O81" i="3" s="1"/>
  <c r="P81" i="3" s="1"/>
  <c r="AD75" i="3"/>
  <c r="AD181" i="3" s="1"/>
  <c r="L100" i="3"/>
  <c r="M78" i="3"/>
  <c r="M98" i="3" s="1"/>
  <c r="AD93" i="3"/>
  <c r="L158" i="3"/>
  <c r="L156" i="3"/>
  <c r="L160" i="3" s="1"/>
  <c r="N144" i="3"/>
  <c r="O144" i="3" s="1"/>
  <c r="P144" i="3" s="1"/>
  <c r="K144" i="3"/>
  <c r="R168" i="4"/>
  <c r="AE91" i="4"/>
  <c r="M162" i="4"/>
  <c r="N133" i="4"/>
  <c r="M160" i="4"/>
  <c r="P31" i="4"/>
  <c r="K31" i="4"/>
  <c r="L99" i="4"/>
  <c r="L164" i="4" s="1"/>
  <c r="L101" i="4"/>
  <c r="M88" i="4"/>
  <c r="M189" i="2"/>
  <c r="S74" i="3"/>
  <c r="R100" i="3"/>
  <c r="N74" i="3"/>
  <c r="P9" i="3"/>
  <c r="P125" i="3"/>
  <c r="K115" i="3"/>
  <c r="K125" i="3" s="1"/>
  <c r="P102" i="3"/>
  <c r="K102" i="3"/>
  <c r="N128" i="3"/>
  <c r="O128" i="3" s="1"/>
  <c r="P128" i="3" s="1"/>
  <c r="M157" i="3"/>
  <c r="K128" i="3"/>
  <c r="M156" i="3"/>
  <c r="M201" i="3"/>
  <c r="N44" i="3"/>
  <c r="Q26" i="4"/>
  <c r="S15" i="4"/>
  <c r="Q27" i="4"/>
  <c r="Q168" i="4"/>
  <c r="K180" i="4"/>
  <c r="N77" i="3"/>
  <c r="S12" i="4"/>
  <c r="R26" i="4"/>
  <c r="K177" i="4"/>
  <c r="M213" i="4"/>
  <c r="M176" i="4"/>
  <c r="K176" i="4" s="1"/>
  <c r="K52" i="4"/>
  <c r="K183" i="4"/>
  <c r="L168" i="4"/>
  <c r="K39" i="4"/>
  <c r="L167" i="4"/>
  <c r="M184" i="2"/>
  <c r="L199" i="2"/>
  <c r="P213" i="4"/>
  <c r="P176" i="4"/>
  <c r="O109" i="4"/>
  <c r="N113" i="4"/>
  <c r="L174" i="4"/>
  <c r="N54" i="4"/>
  <c r="O54" i="4" s="1"/>
  <c r="P54" i="4" s="1"/>
  <c r="N200" i="4"/>
  <c r="O200" i="4" s="1"/>
  <c r="P200" i="4" s="1"/>
  <c r="S166" i="4"/>
  <c r="R66" i="4"/>
  <c r="AE187" i="4"/>
  <c r="K178" i="4"/>
  <c r="M168" i="4"/>
  <c r="N34" i="4"/>
  <c r="L175" i="4"/>
  <c r="N161" i="4"/>
  <c r="N201" i="4"/>
  <c r="O148" i="4"/>
  <c r="L166" i="4"/>
  <c r="M203" i="4"/>
  <c r="N51" i="4"/>
  <c r="N66" i="4" s="1"/>
  <c r="N36" i="4"/>
  <c r="O12" i="4"/>
  <c r="P12" i="4" s="1"/>
  <c r="N28" i="4"/>
  <c r="O14" i="4"/>
  <c r="N27" i="4"/>
  <c r="K127" i="4"/>
  <c r="K29" i="4"/>
  <c r="M38" i="4"/>
  <c r="M27" i="4"/>
  <c r="P42" i="1" l="1"/>
  <c r="P71" i="1" s="1"/>
  <c r="O71" i="1"/>
  <c r="O134" i="2"/>
  <c r="P134" i="2" s="1"/>
  <c r="N156" i="2"/>
  <c r="M173" i="2"/>
  <c r="N78" i="2"/>
  <c r="R98" i="2"/>
  <c r="R99" i="2"/>
  <c r="R161" i="2" s="1"/>
  <c r="L186" i="4"/>
  <c r="L212" i="4"/>
  <c r="L184" i="4"/>
  <c r="L185" i="4" s="1"/>
  <c r="Q166" i="4"/>
  <c r="P28" i="3"/>
  <c r="K9" i="3"/>
  <c r="O133" i="4"/>
  <c r="N162" i="4"/>
  <c r="N160" i="4"/>
  <c r="M208" i="4"/>
  <c r="M211" i="4" s="1"/>
  <c r="N190" i="4"/>
  <c r="M205" i="4"/>
  <c r="O37" i="3"/>
  <c r="P33" i="3"/>
  <c r="N27" i="3"/>
  <c r="O8" i="3"/>
  <c r="N26" i="3"/>
  <c r="O123" i="3"/>
  <c r="O192" i="3"/>
  <c r="P114" i="3"/>
  <c r="O124" i="3"/>
  <c r="K51" i="3"/>
  <c r="N202" i="3"/>
  <c r="O184" i="3"/>
  <c r="K140" i="4"/>
  <c r="L170" i="3"/>
  <c r="R167" i="4"/>
  <c r="K73" i="1"/>
  <c r="P73" i="1"/>
  <c r="O99" i="1"/>
  <c r="S28" i="2"/>
  <c r="S162" i="2" s="1"/>
  <c r="S26" i="2"/>
  <c r="U12" i="2"/>
  <c r="Q160" i="2"/>
  <c r="N192" i="2"/>
  <c r="O114" i="2"/>
  <c r="N123" i="2"/>
  <c r="N124" i="2"/>
  <c r="M101" i="4"/>
  <c r="M167" i="4" s="1"/>
  <c r="M99" i="4"/>
  <c r="N88" i="4"/>
  <c r="N200" i="3"/>
  <c r="O40" i="3"/>
  <c r="N70" i="3"/>
  <c r="N172" i="3"/>
  <c r="N69" i="3"/>
  <c r="O195" i="2"/>
  <c r="O27" i="2"/>
  <c r="P11" i="2"/>
  <c r="P148" i="4"/>
  <c r="O201" i="4"/>
  <c r="O161" i="4"/>
  <c r="K148" i="4"/>
  <c r="R164" i="4"/>
  <c r="O28" i="3"/>
  <c r="M175" i="4"/>
  <c r="P191" i="3"/>
  <c r="K83" i="3"/>
  <c r="P127" i="3"/>
  <c r="O157" i="3"/>
  <c r="M169" i="1"/>
  <c r="K11" i="2"/>
  <c r="O123" i="1"/>
  <c r="O124" i="1"/>
  <c r="P114" i="1"/>
  <c r="K73" i="4"/>
  <c r="R160" i="2"/>
  <c r="Q161" i="2"/>
  <c r="N158" i="1"/>
  <c r="N157" i="1"/>
  <c r="N169" i="1" s="1"/>
  <c r="K20" i="1"/>
  <c r="AH18" i="1"/>
  <c r="AH181" i="1" s="1"/>
  <c r="AG181" i="1"/>
  <c r="O27" i="4"/>
  <c r="K14" i="4"/>
  <c r="P14" i="4"/>
  <c r="P27" i="4" s="1"/>
  <c r="M202" i="2"/>
  <c r="N184" i="2"/>
  <c r="M199" i="2"/>
  <c r="O68" i="4"/>
  <c r="P42" i="4"/>
  <c r="K42" i="4"/>
  <c r="S26" i="4"/>
  <c r="U12" i="4"/>
  <c r="S28" i="4"/>
  <c r="S167" i="4" s="1"/>
  <c r="Q164" i="4"/>
  <c r="L161" i="3"/>
  <c r="N40" i="1"/>
  <c r="M69" i="1"/>
  <c r="M172" i="1"/>
  <c r="M70" i="1"/>
  <c r="K12" i="4"/>
  <c r="N189" i="3"/>
  <c r="O77" i="3"/>
  <c r="N100" i="3"/>
  <c r="O74" i="3"/>
  <c r="M173" i="3"/>
  <c r="N78" i="3"/>
  <c r="M100" i="3"/>
  <c r="S99" i="4"/>
  <c r="O26" i="4"/>
  <c r="K127" i="3"/>
  <c r="N34" i="2"/>
  <c r="M38" i="2"/>
  <c r="M36" i="2"/>
  <c r="M160" i="2" s="1"/>
  <c r="L206" i="2"/>
  <c r="K26" i="4"/>
  <c r="M100" i="2"/>
  <c r="M98" i="2"/>
  <c r="N74" i="2"/>
  <c r="K109" i="1"/>
  <c r="K110" i="1"/>
  <c r="L206" i="3"/>
  <c r="N37" i="1"/>
  <c r="O30" i="1"/>
  <c r="N36" i="1"/>
  <c r="M200" i="2"/>
  <c r="M203" i="2" s="1"/>
  <c r="N40" i="2"/>
  <c r="M70" i="2"/>
  <c r="M161" i="2" s="1"/>
  <c r="M69" i="2"/>
  <c r="M172" i="2"/>
  <c r="O156" i="1"/>
  <c r="P127" i="1"/>
  <c r="O157" i="1"/>
  <c r="S69" i="3"/>
  <c r="S71" i="3"/>
  <c r="N201" i="2"/>
  <c r="O44" i="2"/>
  <c r="M162" i="2"/>
  <c r="M170" i="2"/>
  <c r="P109" i="4"/>
  <c r="O113" i="4"/>
  <c r="K168" i="4"/>
  <c r="O44" i="3"/>
  <c r="N201" i="3"/>
  <c r="O28" i="4"/>
  <c r="O80" i="3"/>
  <c r="N188" i="3"/>
  <c r="S28" i="3"/>
  <c r="S26" i="3"/>
  <c r="S160" i="3" s="1"/>
  <c r="U12" i="3"/>
  <c r="S66" i="4"/>
  <c r="N157" i="3"/>
  <c r="P28" i="4"/>
  <c r="K28" i="4" s="1"/>
  <c r="L207" i="3"/>
  <c r="L205" i="2"/>
  <c r="AE93" i="2"/>
  <c r="AE181" i="2" s="1"/>
  <c r="N93" i="2"/>
  <c r="O93" i="2" s="1"/>
  <c r="P93" i="2" s="1"/>
  <c r="K93" i="2"/>
  <c r="AD181" i="2"/>
  <c r="P158" i="1"/>
  <c r="M158" i="1"/>
  <c r="L170" i="1"/>
  <c r="L162" i="1"/>
  <c r="O9" i="2"/>
  <c r="N28" i="2"/>
  <c r="N26" i="2"/>
  <c r="L162" i="2"/>
  <c r="P70" i="4"/>
  <c r="O100" i="4"/>
  <c r="N99" i="3"/>
  <c r="N98" i="3"/>
  <c r="O73" i="3"/>
  <c r="O186" i="2"/>
  <c r="P95" i="2"/>
  <c r="K114" i="1"/>
  <c r="K103" i="4"/>
  <c r="AH18" i="4"/>
  <c r="AH187" i="4" s="1"/>
  <c r="AG187" i="4"/>
  <c r="M156" i="1"/>
  <c r="O27" i="1"/>
  <c r="P8" i="1"/>
  <c r="L207" i="2"/>
  <c r="S98" i="3"/>
  <c r="S100" i="3"/>
  <c r="N188" i="2"/>
  <c r="O80" i="2"/>
  <c r="N34" i="3"/>
  <c r="M36" i="3"/>
  <c r="M38" i="3"/>
  <c r="M160" i="3"/>
  <c r="K147" i="3"/>
  <c r="P127" i="2"/>
  <c r="O157" i="2"/>
  <c r="O156" i="2"/>
  <c r="K127" i="2"/>
  <c r="K27" i="2"/>
  <c r="K114" i="3"/>
  <c r="M203" i="3"/>
  <c r="O95" i="3"/>
  <c r="N186" i="3"/>
  <c r="N199" i="3" s="1"/>
  <c r="K171" i="2"/>
  <c r="N173" i="1"/>
  <c r="O78" i="1"/>
  <c r="N100" i="1"/>
  <c r="K129" i="1"/>
  <c r="O191" i="2"/>
  <c r="P83" i="2"/>
  <c r="M169" i="2"/>
  <c r="M206" i="2" s="1"/>
  <c r="N186" i="2"/>
  <c r="S26" i="1"/>
  <c r="S160" i="1" s="1"/>
  <c r="S28" i="1"/>
  <c r="S162" i="1" s="1"/>
  <c r="U12" i="1"/>
  <c r="R98" i="1"/>
  <c r="R160" i="1" s="1"/>
  <c r="K81" i="1"/>
  <c r="M110" i="3"/>
  <c r="N105" i="3"/>
  <c r="M109" i="3"/>
  <c r="K27" i="4"/>
  <c r="M166" i="4"/>
  <c r="M174" i="4"/>
  <c r="M112" i="4"/>
  <c r="M111" i="4"/>
  <c r="N107" i="4"/>
  <c r="P158" i="2"/>
  <c r="K129" i="2"/>
  <c r="K158" i="2" s="1"/>
  <c r="M205" i="3"/>
  <c r="O158" i="1"/>
  <c r="N156" i="1"/>
  <c r="O51" i="4"/>
  <c r="N203" i="4"/>
  <c r="N67" i="4"/>
  <c r="O34" i="4"/>
  <c r="N38" i="4"/>
  <c r="K54" i="4"/>
  <c r="K81" i="3"/>
  <c r="P71" i="4"/>
  <c r="K71" i="4" s="1"/>
  <c r="M161" i="3"/>
  <c r="M169" i="3"/>
  <c r="N157" i="2"/>
  <c r="N169" i="2" s="1"/>
  <c r="P51" i="2"/>
  <c r="P197" i="2" s="1"/>
  <c r="O197" i="2"/>
  <c r="M207" i="3"/>
  <c r="K141" i="3"/>
  <c r="N71" i="3"/>
  <c r="O42" i="3"/>
  <c r="N190" i="2"/>
  <c r="O76" i="2"/>
  <c r="N99" i="2"/>
  <c r="P110" i="1"/>
  <c r="P109" i="1"/>
  <c r="K18" i="4"/>
  <c r="K12" i="3"/>
  <c r="K136" i="1"/>
  <c r="N158" i="3"/>
  <c r="O129" i="3"/>
  <c r="M26" i="1"/>
  <c r="N9" i="1"/>
  <c r="AE93" i="1"/>
  <c r="AE181" i="1" s="1"/>
  <c r="M28" i="1"/>
  <c r="K134" i="2"/>
  <c r="S69" i="2"/>
  <c r="S71" i="2"/>
  <c r="K70" i="4"/>
  <c r="P30" i="2"/>
  <c r="O37" i="2"/>
  <c r="O110" i="2"/>
  <c r="O109" i="2"/>
  <c r="P105" i="2"/>
  <c r="L160" i="1"/>
  <c r="P34" i="1"/>
  <c r="O38" i="1"/>
  <c r="N206" i="2" l="1"/>
  <c r="N199" i="2"/>
  <c r="O184" i="2"/>
  <c r="N202" i="2"/>
  <c r="N205" i="2" s="1"/>
  <c r="M162" i="1"/>
  <c r="M170" i="1"/>
  <c r="P42" i="3"/>
  <c r="O71" i="3"/>
  <c r="P191" i="2"/>
  <c r="K83" i="2"/>
  <c r="O173" i="1"/>
  <c r="O100" i="1"/>
  <c r="P78" i="1"/>
  <c r="P98" i="1" s="1"/>
  <c r="M162" i="3"/>
  <c r="M170" i="3"/>
  <c r="P73" i="3"/>
  <c r="O99" i="3"/>
  <c r="O98" i="3"/>
  <c r="K73" i="3"/>
  <c r="S162" i="3"/>
  <c r="M205" i="2"/>
  <c r="P184" i="3"/>
  <c r="P26" i="4"/>
  <c r="N205" i="4"/>
  <c r="O190" i="4"/>
  <c r="P37" i="2"/>
  <c r="K30" i="2"/>
  <c r="M206" i="3"/>
  <c r="P34" i="4"/>
  <c r="O36" i="4"/>
  <c r="O38" i="4"/>
  <c r="M184" i="4"/>
  <c r="M212" i="4"/>
  <c r="O201" i="3"/>
  <c r="P44" i="3"/>
  <c r="P201" i="3" s="1"/>
  <c r="N200" i="2"/>
  <c r="N203" i="2" s="1"/>
  <c r="N69" i="2"/>
  <c r="N70" i="2"/>
  <c r="O40" i="2"/>
  <c r="N172" i="2"/>
  <c r="S164" i="4"/>
  <c r="M161" i="1"/>
  <c r="O98" i="1"/>
  <c r="P8" i="3"/>
  <c r="O27" i="3"/>
  <c r="O26" i="3"/>
  <c r="K8" i="3"/>
  <c r="P38" i="1"/>
  <c r="K34" i="1"/>
  <c r="K38" i="1" s="1"/>
  <c r="N170" i="2"/>
  <c r="N162" i="2"/>
  <c r="O175" i="4"/>
  <c r="O78" i="3"/>
  <c r="N173" i="3"/>
  <c r="N69" i="1"/>
  <c r="N172" i="1"/>
  <c r="O40" i="1"/>
  <c r="N70" i="1"/>
  <c r="N161" i="1" s="1"/>
  <c r="P68" i="4"/>
  <c r="K68" i="4" s="1"/>
  <c r="P66" i="4"/>
  <c r="P40" i="3"/>
  <c r="O172" i="3"/>
  <c r="O70" i="3"/>
  <c r="O200" i="3"/>
  <c r="O203" i="3" s="1"/>
  <c r="O69" i="3"/>
  <c r="P99" i="1"/>
  <c r="P133" i="4"/>
  <c r="K133" i="4" s="1"/>
  <c r="K160" i="4" s="1"/>
  <c r="O162" i="4"/>
  <c r="O160" i="4"/>
  <c r="P80" i="3"/>
  <c r="P188" i="3" s="1"/>
  <c r="O188" i="3"/>
  <c r="P157" i="1"/>
  <c r="P156" i="1"/>
  <c r="K127" i="1"/>
  <c r="P77" i="3"/>
  <c r="O189" i="3"/>
  <c r="O28" i="2"/>
  <c r="P9" i="2"/>
  <c r="K9" i="2" s="1"/>
  <c r="O26" i="2"/>
  <c r="P110" i="2"/>
  <c r="P109" i="2"/>
  <c r="K105" i="2"/>
  <c r="M160" i="1"/>
  <c r="P27" i="1"/>
  <c r="O36" i="1"/>
  <c r="P30" i="1"/>
  <c r="K30" i="1" s="1"/>
  <c r="O37" i="1"/>
  <c r="O74" i="2"/>
  <c r="N100" i="2"/>
  <c r="N98" i="2"/>
  <c r="N175" i="4"/>
  <c r="N203" i="3"/>
  <c r="N207" i="3" s="1"/>
  <c r="K99" i="1"/>
  <c r="P37" i="3"/>
  <c r="K33" i="3"/>
  <c r="K28" i="3"/>
  <c r="K42" i="1"/>
  <c r="K8" i="1"/>
  <c r="P161" i="4"/>
  <c r="K161" i="4" s="1"/>
  <c r="P201" i="4"/>
  <c r="O192" i="2"/>
  <c r="P114" i="2"/>
  <c r="O124" i="2"/>
  <c r="O123" i="2"/>
  <c r="N169" i="3"/>
  <c r="N206" i="3" s="1"/>
  <c r="P129" i="3"/>
  <c r="P158" i="3" s="1"/>
  <c r="O158" i="3"/>
  <c r="O190" i="2"/>
  <c r="O99" i="2"/>
  <c r="P76" i="2"/>
  <c r="P51" i="4"/>
  <c r="O203" i="4"/>
  <c r="O67" i="4"/>
  <c r="O107" i="4"/>
  <c r="O174" i="4" s="1"/>
  <c r="N111" i="4"/>
  <c r="N112" i="4"/>
  <c r="N109" i="3"/>
  <c r="N110" i="3"/>
  <c r="N161" i="3" s="1"/>
  <c r="O105" i="3"/>
  <c r="N199" i="4"/>
  <c r="N208" i="4" s="1"/>
  <c r="N211" i="4" s="1"/>
  <c r="K158" i="1"/>
  <c r="O186" i="3"/>
  <c r="O199" i="3" s="1"/>
  <c r="P95" i="3"/>
  <c r="P186" i="3" s="1"/>
  <c r="P157" i="2"/>
  <c r="P156" i="2"/>
  <c r="O188" i="2"/>
  <c r="P80" i="2"/>
  <c r="O169" i="1"/>
  <c r="K124" i="1"/>
  <c r="K123" i="1"/>
  <c r="P100" i="4"/>
  <c r="K100" i="4" s="1"/>
  <c r="O201" i="2"/>
  <c r="P44" i="2"/>
  <c r="O34" i="2"/>
  <c r="N38" i="2"/>
  <c r="N36" i="2"/>
  <c r="N160" i="2" s="1"/>
  <c r="O66" i="4"/>
  <c r="P123" i="1"/>
  <c r="P124" i="1"/>
  <c r="P157" i="3"/>
  <c r="P195" i="2"/>
  <c r="P27" i="2"/>
  <c r="O88" i="4"/>
  <c r="N101" i="4"/>
  <c r="N99" i="4"/>
  <c r="N164" i="4" s="1"/>
  <c r="P192" i="3"/>
  <c r="P124" i="3"/>
  <c r="P123" i="3"/>
  <c r="K124" i="3"/>
  <c r="K123" i="3"/>
  <c r="N28" i="1"/>
  <c r="O9" i="1"/>
  <c r="N26" i="1"/>
  <c r="N160" i="1" s="1"/>
  <c r="K156" i="2"/>
  <c r="K157" i="2"/>
  <c r="O78" i="2"/>
  <c r="N173" i="2"/>
  <c r="K80" i="3"/>
  <c r="N38" i="3"/>
  <c r="O34" i="3"/>
  <c r="N36" i="3"/>
  <c r="N160" i="3" s="1"/>
  <c r="K51" i="2"/>
  <c r="N174" i="4"/>
  <c r="P186" i="2"/>
  <c r="K95" i="2"/>
  <c r="P113" i="4"/>
  <c r="K113" i="4" s="1"/>
  <c r="K109" i="4"/>
  <c r="M207" i="2"/>
  <c r="K157" i="3"/>
  <c r="P74" i="3"/>
  <c r="K74" i="3" s="1"/>
  <c r="O100" i="3"/>
  <c r="O156" i="3"/>
  <c r="O169" i="2"/>
  <c r="M164" i="4"/>
  <c r="M185" i="4" s="1"/>
  <c r="S160" i="2"/>
  <c r="K71" i="1"/>
  <c r="K28" i="2" l="1"/>
  <c r="K26" i="2"/>
  <c r="K169" i="2"/>
  <c r="O184" i="4"/>
  <c r="K36" i="1"/>
  <c r="K37" i="1"/>
  <c r="P192" i="2"/>
  <c r="P124" i="2"/>
  <c r="P123" i="2"/>
  <c r="O38" i="3"/>
  <c r="P34" i="3"/>
  <c r="K34" i="3"/>
  <c r="K38" i="3" s="1"/>
  <c r="O36" i="3"/>
  <c r="O160" i="3" s="1"/>
  <c r="P156" i="3"/>
  <c r="P201" i="2"/>
  <c r="K44" i="2"/>
  <c r="N205" i="3"/>
  <c r="P38" i="4"/>
  <c r="P36" i="4"/>
  <c r="P71" i="3"/>
  <c r="K71" i="3" s="1"/>
  <c r="K42" i="3"/>
  <c r="K26" i="3"/>
  <c r="K27" i="3"/>
  <c r="N170" i="3"/>
  <c r="N162" i="3"/>
  <c r="P188" i="2"/>
  <c r="K80" i="2"/>
  <c r="P105" i="3"/>
  <c r="O110" i="3"/>
  <c r="O109" i="3"/>
  <c r="K105" i="3"/>
  <c r="P67" i="4"/>
  <c r="P203" i="4"/>
  <c r="K51" i="4"/>
  <c r="O207" i="3"/>
  <c r="O169" i="3"/>
  <c r="O161" i="3"/>
  <c r="N207" i="2"/>
  <c r="K78" i="1"/>
  <c r="K95" i="3"/>
  <c r="K99" i="3" s="1"/>
  <c r="P189" i="3"/>
  <c r="K77" i="3"/>
  <c r="O70" i="1"/>
  <c r="O172" i="1"/>
  <c r="O69" i="1"/>
  <c r="P40" i="1"/>
  <c r="O200" i="2"/>
  <c r="O203" i="2" s="1"/>
  <c r="P40" i="2"/>
  <c r="O172" i="2"/>
  <c r="O70" i="2"/>
  <c r="O161" i="2" s="1"/>
  <c r="O69" i="2"/>
  <c r="K27" i="1"/>
  <c r="K157" i="1"/>
  <c r="K156" i="1"/>
  <c r="P160" i="4"/>
  <c r="P162" i="4"/>
  <c r="K162" i="4" s="1"/>
  <c r="N167" i="4"/>
  <c r="N161" i="2"/>
  <c r="K37" i="2"/>
  <c r="O38" i="2"/>
  <c r="O170" i="2" s="1"/>
  <c r="P34" i="2"/>
  <c r="K34" i="2"/>
  <c r="K38" i="2" s="1"/>
  <c r="O36" i="2"/>
  <c r="O28" i="1"/>
  <c r="P9" i="1"/>
  <c r="O26" i="1"/>
  <c r="O160" i="1" s="1"/>
  <c r="K110" i="2"/>
  <c r="K109" i="2"/>
  <c r="P26" i="3"/>
  <c r="P27" i="3"/>
  <c r="N170" i="1"/>
  <c r="N162" i="1"/>
  <c r="K66" i="4"/>
  <c r="P36" i="1"/>
  <c r="P37" i="1"/>
  <c r="P202" i="3"/>
  <c r="P199" i="3"/>
  <c r="O202" i="2"/>
  <c r="O199" i="2"/>
  <c r="P184" i="2"/>
  <c r="K9" i="1"/>
  <c r="K28" i="1" s="1"/>
  <c r="P74" i="2"/>
  <c r="O100" i="2"/>
  <c r="O98" i="2"/>
  <c r="K74" i="2"/>
  <c r="P173" i="1"/>
  <c r="K173" i="1" s="1"/>
  <c r="P100" i="1"/>
  <c r="O173" i="2"/>
  <c r="P78" i="2"/>
  <c r="P88" i="4"/>
  <c r="O99" i="4"/>
  <c r="O164" i="4" s="1"/>
  <c r="O185" i="4" s="1"/>
  <c r="O101" i="4"/>
  <c r="O167" i="4" s="1"/>
  <c r="K129" i="3"/>
  <c r="O160" i="2"/>
  <c r="O202" i="3"/>
  <c r="O205" i="3" s="1"/>
  <c r="P99" i="3"/>
  <c r="P190" i="2"/>
  <c r="P99" i="2"/>
  <c r="K76" i="2"/>
  <c r="P200" i="3"/>
  <c r="P203" i="3" s="1"/>
  <c r="P172" i="3"/>
  <c r="P69" i="3"/>
  <c r="P70" i="3"/>
  <c r="K70" i="3" s="1"/>
  <c r="K40" i="3"/>
  <c r="N184" i="4"/>
  <c r="N185" i="4" s="1"/>
  <c r="N212" i="4"/>
  <c r="N166" i="4"/>
  <c r="K114" i="2"/>
  <c r="P169" i="2"/>
  <c r="P107" i="4"/>
  <c r="O112" i="4"/>
  <c r="O166" i="4" s="1"/>
  <c r="O111" i="4"/>
  <c r="O199" i="4"/>
  <c r="O205" i="4" s="1"/>
  <c r="K37" i="3"/>
  <c r="P169" i="1"/>
  <c r="K169" i="1" s="1"/>
  <c r="P28" i="2"/>
  <c r="P26" i="2"/>
  <c r="K69" i="3"/>
  <c r="O173" i="3"/>
  <c r="K173" i="3" s="1"/>
  <c r="P78" i="3"/>
  <c r="P173" i="3" s="1"/>
  <c r="K44" i="3"/>
  <c r="K34" i="4"/>
  <c r="K36" i="4" s="1"/>
  <c r="P190" i="4"/>
  <c r="K40" i="1"/>
  <c r="K26" i="1" l="1"/>
  <c r="P175" i="4"/>
  <c r="K175" i="4" s="1"/>
  <c r="K36" i="3"/>
  <c r="K123" i="2"/>
  <c r="K124" i="2"/>
  <c r="P207" i="3"/>
  <c r="P100" i="2"/>
  <c r="P98" i="2"/>
  <c r="K36" i="2"/>
  <c r="P200" i="2"/>
  <c r="P203" i="2" s="1"/>
  <c r="P69" i="2"/>
  <c r="K69" i="2" s="1"/>
  <c r="P70" i="2"/>
  <c r="P172" i="2"/>
  <c r="P100" i="3"/>
  <c r="K172" i="3"/>
  <c r="P110" i="3"/>
  <c r="P109" i="3"/>
  <c r="K78" i="3"/>
  <c r="O208" i="4"/>
  <c r="K99" i="2"/>
  <c r="K158" i="3"/>
  <c r="K156" i="3"/>
  <c r="P199" i="2"/>
  <c r="P202" i="2"/>
  <c r="P28" i="1"/>
  <c r="P26" i="1"/>
  <c r="P160" i="1" s="1"/>
  <c r="P172" i="1"/>
  <c r="K172" i="1" s="1"/>
  <c r="P70" i="1"/>
  <c r="P161" i="1" s="1"/>
  <c r="P69" i="1"/>
  <c r="K69" i="1" s="1"/>
  <c r="K100" i="1"/>
  <c r="K162" i="1" s="1"/>
  <c r="K98" i="1"/>
  <c r="P170" i="2"/>
  <c r="K170" i="2" s="1"/>
  <c r="P112" i="4"/>
  <c r="K112" i="4" s="1"/>
  <c r="P111" i="4"/>
  <c r="K107" i="4"/>
  <c r="K111" i="4" s="1"/>
  <c r="P199" i="4"/>
  <c r="O205" i="2"/>
  <c r="P38" i="3"/>
  <c r="P36" i="3"/>
  <c r="O170" i="1"/>
  <c r="O162" i="1"/>
  <c r="K70" i="1"/>
  <c r="K161" i="1" s="1"/>
  <c r="O161" i="1"/>
  <c r="K109" i="3"/>
  <c r="K110" i="3"/>
  <c r="P174" i="4"/>
  <c r="O170" i="3"/>
  <c r="O162" i="3"/>
  <c r="P169" i="3"/>
  <c r="P161" i="3"/>
  <c r="P206" i="2"/>
  <c r="P38" i="2"/>
  <c r="P162" i="2" s="1"/>
  <c r="P36" i="2"/>
  <c r="P160" i="2" s="1"/>
  <c r="K161" i="3"/>
  <c r="K67" i="4"/>
  <c r="O162" i="2"/>
  <c r="K38" i="4"/>
  <c r="P205" i="4"/>
  <c r="P208" i="4"/>
  <c r="P211" i="4" s="1"/>
  <c r="P98" i="3"/>
  <c r="P160" i="3" s="1"/>
  <c r="P99" i="4"/>
  <c r="P164" i="4" s="1"/>
  <c r="P101" i="4"/>
  <c r="K101" i="4" s="1"/>
  <c r="K88" i="4"/>
  <c r="K99" i="4" s="1"/>
  <c r="K164" i="4" s="1"/>
  <c r="K100" i="2"/>
  <c r="K162" i="2" s="1"/>
  <c r="K98" i="2"/>
  <c r="K160" i="2" s="1"/>
  <c r="P173" i="2"/>
  <c r="K173" i="2" s="1"/>
  <c r="K78" i="2"/>
  <c r="P205" i="3"/>
  <c r="K40" i="2"/>
  <c r="O206" i="2"/>
  <c r="O207" i="2"/>
  <c r="O206" i="3"/>
  <c r="P166" i="4" l="1"/>
  <c r="K166" i="4" s="1"/>
  <c r="P161" i="2"/>
  <c r="K70" i="2"/>
  <c r="K161" i="2" s="1"/>
  <c r="O211" i="4"/>
  <c r="O212" i="4"/>
  <c r="P162" i="1"/>
  <c r="P170" i="1"/>
  <c r="K170" i="1" s="1"/>
  <c r="K100" i="3"/>
  <c r="K162" i="3" s="1"/>
  <c r="K98" i="3"/>
  <c r="K160" i="3" s="1"/>
  <c r="P205" i="2"/>
  <c r="P167" i="4"/>
  <c r="K167" i="4" s="1"/>
  <c r="P206" i="3"/>
  <c r="K169" i="3"/>
  <c r="P185" i="4"/>
  <c r="K160" i="1"/>
  <c r="P184" i="4"/>
  <c r="P212" i="4"/>
  <c r="K174" i="4"/>
  <c r="P170" i="3"/>
  <c r="K170" i="3" s="1"/>
  <c r="P162" i="3"/>
  <c r="P207" i="2"/>
  <c r="K172" i="2"/>
</calcChain>
</file>

<file path=xl/sharedStrings.xml><?xml version="1.0" encoding="utf-8"?>
<sst xmlns="http://schemas.openxmlformats.org/spreadsheetml/2006/main" count="1540" uniqueCount="227">
  <si>
    <t>департамент з питань будівництва та архітектури Рівненської обласної державної адміністрації, управління у справах молоді та спорту Рівненської обласної державної адміністрації, комунальний заклад "Рівненський регіональний центр з фізичної культури і спорту осіб з інвалідністю "Інваспорт" Рівненської обласної ради, обласні осередки фізкультурно-спортивних товариств,  громадські об’єднання фізкультурно-спортивної спрямованості (за згодою), виконавчі комітети сільських, селищних, міських рад територіальних громад</t>
  </si>
  <si>
    <t>2) надання фінансової підтримки для забезпечення діяльності обласних осередків фізкультурно-спортивних товариств "Динамо","Колос", "Спартак",  "Україна" на виконання статутних завдань та повноважень</t>
  </si>
  <si>
    <t>управління у справах молоді та спорту Рівненської обласної державної адміністрації, обласні осередки фізкультурно-спортивних товариств "Динамо","Колос", "Спартак",  "Україна",  територіальні  громади Рівненської області</t>
  </si>
  <si>
    <t>управління у справах молоді та спорту Рівненської обласної державної адміністрації, обласні осередки фізкультурно-спортивних товариств "Динамо","Колос", "Спартак",  "Україна", відділення Національного олімпійського комітету України в Рівненській області, спортивні федерації,  інші громадські об’єднання фізкультурно-спортивної спрямованості, територіальні  громади Рівненської області</t>
  </si>
  <si>
    <t>4) організація оздоровчої рухової активності усіх категорій громадян, у тому числі осіб з інвалідністю, дітей з інвалідністю, внутрішньо переміщених осіб, ветеранів війни та членів їх сімей шляхом реалізації соціального проєкту «Активні парки – локації здорової України»</t>
  </si>
  <si>
    <t>5) організація, проведення та участь в офіційних фізкультурно-оздоровчих, спортивних заходах та спортивних змаганнях із спорту ветеранів фізичної культури і спорту</t>
  </si>
  <si>
    <t>6) проведення інформаційних заходів щодо популяризації занять фізичною культурою і спортом, важливості та переваг рухової активності, засад гендерної рівності, спрямованої на створення доступних можливостей та умов для занять фізичною культурою і спортом різним групам жінок і чоловіків, дівчаток та хлопчиків</t>
  </si>
  <si>
    <t>управління у справах молоді та спорту Рівненської обласної державної адміністрації, комунальний заклад "Обласна дитячо-юнацька спортивна школа осіб з інвалідністю" Рівненської обласної ради, дитячо-юнацькі спортивні школи обасних осередків фізкультурно-спортивних товариств  "Динамо","Колос", "Спартак",  "Україна"</t>
  </si>
  <si>
    <t>2) забезпечення діяльності мережі дитячо-юнацьких спортивних шкіл, в т.ч. комунального закладу "Обласна спеціалізована дитячо-юнацька спортивна школа олімпійського резерву" Рівненської обласної ради, комунального закладу "Обласна дитячо-юнацька спортивна школа осіб з інвалідністю" Рівненської обласної ради, дитячо-юнацьких спортивних шкіл обласних осередків фізкультурно-спортивних товариств  "Динамо","Колос", "Спартак",  "Україна"</t>
  </si>
  <si>
    <t xml:space="preserve">1) організація та проведення фізкультурно-оздоровчих заходів та спортивних змагань серед учнів та студентів, участь у всеукраїнських спортивних змаганнях та заходах  </t>
  </si>
  <si>
    <t>2) забезпечення проведення обласних (зональних) фізкультурно-оздоровчих заходів та змагань “Пліч-о-пліч всеукраїнські шкільні ліги” серед учнів та учениць закладів загальної середньої освіти Рівненської області під гаслом “РАЗОМ ПЕРЕМОЖЕМО”, "Пліч-о-пліч всеукраїські студентські ліги",  обласної спартакіади серед допризовної молоді та участь збірних команд області у всеукраїнських етапах змагань, придбання обладнання, продукції, інвентарю, оплата послуг для забезпечення їх проведення, виготовлення інформаційної друкованої продукції</t>
  </si>
  <si>
    <t>кількість учнів та студентів, осіб</t>
  </si>
  <si>
    <t xml:space="preserve">ЗАВДАННЯ І ЗАХОДИ </t>
  </si>
  <si>
    <t>Найменування завдання</t>
  </si>
  <si>
    <t>Найменування показника</t>
  </si>
  <si>
    <t xml:space="preserve">Найменування заходу </t>
  </si>
  <si>
    <t>Прогнозний обсяг фінансових ресурсів для виконання завдань тис. гривень</t>
  </si>
  <si>
    <t xml:space="preserve">за роками </t>
  </si>
  <si>
    <t xml:space="preserve">кількість заходів, одиниць </t>
  </si>
  <si>
    <t>кількість спортивних клубів, одиниць</t>
  </si>
  <si>
    <t>кількість дитячо-юнацьких спортивних шкіл, одиниць</t>
  </si>
  <si>
    <t>кількість закладів спеціалізованої освіти спортивного профілю із специфічними умовами навчання, одиниць</t>
  </si>
  <si>
    <t>кількість шкіл вищої спортивної майстерності, одиниць</t>
  </si>
  <si>
    <t>кількість центрів олімпійської підготовки, одиниць</t>
  </si>
  <si>
    <t>кількість фізкультурно-оздоровчих закладів, одиниць</t>
  </si>
  <si>
    <t>кількість центрів фізичного здоров’я населення, одиниць</t>
  </si>
  <si>
    <t xml:space="preserve">місцевий бюджет </t>
  </si>
  <si>
    <t xml:space="preserve">інші джерела </t>
  </si>
  <si>
    <t>кількість закладів, одиниць</t>
  </si>
  <si>
    <t xml:space="preserve">кількість спортивних споруд, одиниць </t>
  </si>
  <si>
    <t>місцевий бюджет</t>
  </si>
  <si>
    <t xml:space="preserve">кількість відновлених об'єктів спортивної інфраструктури, одиниць </t>
  </si>
  <si>
    <t xml:space="preserve">кількість фахівців, які пройшли навчання, осіб </t>
  </si>
  <si>
    <t xml:space="preserve">кількість відеороликів, публікацій та інформаційних повідомлень, одиниць </t>
  </si>
  <si>
    <t>кількість учасників залучених до проведення заходів в рамках соціального проекту, осіб</t>
  </si>
  <si>
    <t xml:space="preserve">кількість спеціалізованих спортивних класів утворених в рамках мультиспортивного проєкту "Шлях чемпіонів", одиниць </t>
  </si>
  <si>
    <t>кількість учасників, які отримали грошові винагороди, осіб</t>
  </si>
  <si>
    <t>кількість телевізійних та радіотрансляцій, інформаційних повідомлень, одиниць</t>
  </si>
  <si>
    <t xml:space="preserve">у тому числі: </t>
  </si>
  <si>
    <t xml:space="preserve">кількість учасників, осіб </t>
  </si>
  <si>
    <t>у тому числі:</t>
  </si>
  <si>
    <t>Разом за Програмою</t>
  </si>
  <si>
    <t xml:space="preserve">кількість учасників заходів з адаптивного спорту, зокрема осіб з інвалідністю,  осіб з обмеженнями повсякденного функціонування, ветеранів війни, осіб </t>
  </si>
  <si>
    <t>5021 Інва</t>
  </si>
  <si>
    <t>5011, 5012</t>
  </si>
  <si>
    <t>5061 КЕКВ 2282</t>
  </si>
  <si>
    <t>5051 фст+фед+5052+5053+5062 НОК</t>
  </si>
  <si>
    <t>5042+5070</t>
  </si>
  <si>
    <t>1023 колісп + 1023 блісп</t>
  </si>
  <si>
    <t>управління у справах молоді та спорту Рівненської обласної державної адміністрації</t>
  </si>
  <si>
    <t>територіальні  громади Рівненської області</t>
  </si>
  <si>
    <t>5021, 5031, 5032 клоісп. Блісп мінус</t>
  </si>
  <si>
    <t>СФ</t>
  </si>
  <si>
    <t>ЗФ 2025</t>
  </si>
  <si>
    <t>облдержадміністрації</t>
  </si>
  <si>
    <t>обласний бюджет</t>
  </si>
  <si>
    <t>Начальник управління у справах молоді та спорту</t>
  </si>
  <si>
    <t>Віталій ЛІПСЬКИЙ</t>
  </si>
  <si>
    <t>1. Забезпечення рухової активності населення як засобу покращення фізичного і психічного здоров’я, зниження показників захворюваності, поліпшення якості та тривалості активного життя</t>
  </si>
  <si>
    <t xml:space="preserve">Разом за завданням 1                                                                                                                                                                                                                                                          </t>
  </si>
  <si>
    <t>2. Створення умов для розвитку фізкультурно-спортивної реабілітації, сприяння інклюзії та інтеграції до суспільства ветеранів війни, осіб з інвалідністю, дітей з інвалідністю засобами фізичної культури і спорту</t>
  </si>
  <si>
    <t xml:space="preserve">1) організація та проведення заходів з фізкультурно-спортивної реабілітації, в яких беруть участь особи з інвалідністю, у тому числі ветерани війни з інвалідністю </t>
  </si>
  <si>
    <t xml:space="preserve">2) забезпечення розвитку адаптивного спорту засобами фізичної культури і спорту </t>
  </si>
  <si>
    <t>3. Створення умов для ефективного розвитку дитячо-юнацького та резервного спорту, спорту вищих досягнень</t>
  </si>
  <si>
    <t>Виконавці</t>
  </si>
  <si>
    <t>Разом за завданням 2</t>
  </si>
  <si>
    <t>7) забезпечення функціонування спеціалізованих спортивних класів в закладах загальної середньої освіти</t>
  </si>
  <si>
    <t>8) Забезпечення диспансеризації учнів дитячо-юнацьких спортивних шкіл, спортивних клубів, збірних команд з видів спорту тощо</t>
  </si>
  <si>
    <t>9) сприяння висвітленню, популяризації спорту вищих досягнень в медіа, онлайн-медіа,  мережі Інтернет,  аудіовізуальних програмах, інших засобах цифрової комунікації, зокрема соціальної реклами, онлайн-навчань, презентацій, відеосюжетів та онлайн-семінарів,  підготовки і участі  збірних команд з видів спорту</t>
  </si>
  <si>
    <t>Разом за завданням 3</t>
  </si>
  <si>
    <t xml:space="preserve">3) відновлення пошкоджених та зруйнованих об'єктів спортивної інфраструктури </t>
  </si>
  <si>
    <t>Разом за завданням 5</t>
  </si>
  <si>
    <t>4. Забезпечення діяльності закладів фізичної культури і спорту</t>
  </si>
  <si>
    <t xml:space="preserve">Разом за завданням 4                                                                                                                                                                                                                                             </t>
  </si>
  <si>
    <t>3) забезпечення діяльності закладів спеціалізованої освіти спортивного профілю із специфічними умовами навчання</t>
  </si>
  <si>
    <t>5) забезпечення діяльності центрів олімпійської підготовки</t>
  </si>
  <si>
    <t>7) забезпечення діяльності комунального закладу "Обласний центр фізичного здоровя населення "Спорт для всіх" Рівненської обласної ради</t>
  </si>
  <si>
    <t>8) забезпечення діяльності комунального закладу "Рівненський регіональний центр з фізичної культури і спорту осіб з інвалідністю «Інваспорт» Рівненської обласної ради</t>
  </si>
  <si>
    <t>5. Створення умов для ефективного розвитку фізичної культури і спортивної підготовки серед учнівської та студентської молоді, військовослужбовців, працівників правоохоронних органів, рятувальних та інших спеціальних служб та їх належна організація у закладах освіти, військових формуваннях, утворених відповідно до законів України, у правоохоронних органах, рятувальних та інших спеціальних службах</t>
  </si>
  <si>
    <t>Разом за завданням 6</t>
  </si>
  <si>
    <t>7. Підвищення рівня компетенції та вдосконалення рівня кваліфікації фахівців у сфері фізичної культури і спорту</t>
  </si>
  <si>
    <t>Разом за завданням 7</t>
  </si>
  <si>
    <t>Прогнозний обсяг фінансових ресурсів для виконання завдань за розпорядниками коштів</t>
  </si>
  <si>
    <t>Джерело фінансування</t>
  </si>
  <si>
    <t xml:space="preserve"> територіальні  громади Рівненської області</t>
  </si>
  <si>
    <t>департамент освіти і науки Рівненської обласної державної адміністрації</t>
  </si>
  <si>
    <t>Розпорядники коштів</t>
  </si>
  <si>
    <t>Департамент освіти і науки Рівненської обласної державної адміністрації</t>
  </si>
  <si>
    <t>Управління у справах молоді та спорту Рівненської обласної державної адміністрації</t>
  </si>
  <si>
    <t>у тому числі за роками</t>
  </si>
  <si>
    <t xml:space="preserve"> у тому числі за роками</t>
  </si>
  <si>
    <t>управління у справах молоді та спорту Рівненської обласної державної адміністрації, комунальний заклад "Обласний центр фізичного здоров'я населення "Спорт для всіх" Рівненської обласної ради", територіальні  громади Рівненської області</t>
  </si>
  <si>
    <t>управління у справах молоді та спорту Рівненської обласної державної адміністрації, комунальний заклад "Рівненський регіональний центр з фізичної культури і спорту осіб з інвалідністю "Інваспорт" Рівненської обласної ради, територіальні  громади Рівненської області</t>
  </si>
  <si>
    <t>управління у справах молоді та спорту Рівненської обласної державної адміністрації, комунальний заклад "Рівненський регіональний центр з фізичної культури і спорту осіб з інвалідністю "Інваспорт" Рівненської обласної ради, комунальний заклад "Рівненська обласна дитячо-юнацька спортивна школа осіб з інвалідністю" Рівненської обласної ради, територіальні  громади Рівненської області</t>
  </si>
  <si>
    <t>1) забезпечення підготовки, проведення та участі спортсменів і збірних команд у спортивних заходах та спортивних змаганнях обласного та всеукраїнського рівня з олімпійських видів спорту</t>
  </si>
  <si>
    <t>3) забезпечення підготовки, проведення та участі спортсменів і команд у спортивних заходах та спортивних змаганнях обласного та всеукраїнського рівня з видів спорту серед осіб з інвалідністю</t>
  </si>
  <si>
    <t>кількість учасників, яким покращено  житлові та соціально-побутові умови, осіб</t>
  </si>
  <si>
    <t>4) забезпечення одноразових грошових винагород, додаткових грошових виплат, заохочень та стипендій спортсменам-чемпіонам, призерам Олімпійських, Паралімпійських та Дефлімпійських ігор, Всесвітніх ігор з неолімпійських видів спорту, Юнацьких Олімпійських та Європейських ігор, Всесвітніх ігор з єдиноборств, Всесвітньої шахової олімпіади, Всесвітніх інтелектуальних ігор, інших змагань міжнародного рівня та їх тренерам, в тому числі з видів спорту осіб з інвалідністю</t>
  </si>
  <si>
    <t>5) Покращення житлових та соціально-побутових умов провідним спортсменам та тренерам області,  в тому числі з видів спорту осіб з інвалідністю</t>
  </si>
  <si>
    <t>кількість спортсменів-інструкторів штатної спортивної команди резервного спорту, осіб</t>
  </si>
  <si>
    <t>2) забезпечення підготовки, проведення та участі спортсменів і збірних команд у спортивних заходах та спортивних змаганнях обласного та всеукраїнського рівня з неолімпійських видів спорту</t>
  </si>
  <si>
    <t>управління у справах молоді та спорту Рівненської обласної державної адміністрації, заклади фізичної культури і спорту, спортивні клуби, територіальні  громади Рівненської області</t>
  </si>
  <si>
    <t>департамент освіти і науки Рівненської обласної державної адміністрації,  комунальний заклад "Обласна спеціалізована дитячо-юнацька спортивна школа олімпійського резерву" Рівненської обласної ради</t>
  </si>
  <si>
    <t>4) забезпечення діяльності комунального закладу "Обласна школа вищої спортивної майстерності" Рівненської обласної ради</t>
  </si>
  <si>
    <t>управління у справах молоді та спорту Рівненської обласної державної адміністрації, комунальний заклад "Обласна школа вищої спортивної майстерності" Рівненської обласної ради</t>
  </si>
  <si>
    <t>управління у справах молоді та спорту Рівненської обласної державної адміністрації, комунальний заклад "Обласний центр фізичного здоровя населення "Спорт для всіх" Рівненської обласної ради, територіальні  громади Рівненської області</t>
  </si>
  <si>
    <t>управління у справах молоді та спорту Рівненської обласної державної адміністрації, громадська організація "Спортивна спілка студентської молоді Рівненщини", територіальні  громади Рівненської області</t>
  </si>
  <si>
    <t>кількість заходів, одиниць</t>
  </si>
  <si>
    <t>4) забезпечення виплат стипендій провідним спортсменам та тренерам області з олімпійських видів спорту, одноразових грошових винагород спортсменам та тренерам  області з олімпійських та неолімпійських видів спорту, додаткових грошових виплат, заохочень та стипендій провідним спортсменам  та тренерам області з видів спорту осіб з інвалідністю, одноразових грошових винагород спортсменам та їх тренерам області з видів спорту осіб з інвалідністю за результатами виступів на офіційних міжнародних змаганнях</t>
  </si>
  <si>
    <t>1) організація та здійснення фізкультурно-оздоровчої діяльності шляхом проведення заходів, спрямованих на розвиток фізичної культури за її напрямами, забезпечення рухової активності населення, в тому числі залучення до адаптивного спорту  комунальним закладом "Обласний центр фізичного здоров'я населення "Спорт для всіх" Рівненської обласної ради" та забезпечення  участі у всеукраїнських заходах</t>
  </si>
  <si>
    <t xml:space="preserve">1) проектування та будівництво, реконструкція, капітальний та поточний ремонт спортивних споруд області, інших приміщень та спортивних майданчиків закладів сфери фізичної культури і спорту їх організаційне та матеріально-технічне забезпечення, а також надання фінансової підтримки для ремонту матеріально-технічної спортивної бази обласним осередкам фізкультурно-спортивних товариств, іншим громадським об’єднанням фізкультурно-спортивної спрямованості </t>
  </si>
  <si>
    <t>управління у справах молоді та спорту Рівненської обласної державної адміністрації, комунальний заклад "Рівненський регіональний центр з фізичної культури і спорту осіб з інвалідністю "Інваспорт" Рівненської обласної ради, обласні осередки фізкультурно-спортивних товариств,  громадські об’єднання фізкультурно-спортивної спрямованості (за згодою),  територіальні  громади Рівненської області</t>
  </si>
  <si>
    <t xml:space="preserve">2) створення мультиспортивних комплексів, багатофункціональних комунальних спортивних комплексів, спортивних залів для ігрових видів спорту, різних видів єдиноборств, плавальних басейнів, льодових арен, спортивних стадіонів та інших спортивних об’єктів </t>
  </si>
  <si>
    <t>1) навчання фахівців фізичної культури щодо організації та проведення фізкультурно-оздоровчих заходів серед різних груп населення, подолання гендерних стереотипів у сфері фізичної культури і спорту, забезпечення паритетних прав та можливостей для занять фізичною культурою і спортом різних груп жінок і чоловіків, дівчаток і хлопчиків</t>
  </si>
  <si>
    <t>департамент капітального будівництва та архітектури  Рівненської обласної державної адміністрації, територіальні громади Рівненської області</t>
  </si>
  <si>
    <t>кількість тренерів (тренерів-викладачів) закладів фізичної культури і спорту, інших фахівців сфери фізичної культури і спорту, які пройшли курси підвищення кваліфікації, осіб</t>
  </si>
  <si>
    <t>кількість осередків фізкультурно-спортивних товариств</t>
  </si>
  <si>
    <t>місцевий бюджет 2025 всього</t>
  </si>
  <si>
    <t>місцевий бюджет 2025 за мінусом обл</t>
  </si>
  <si>
    <t>6) сприяння діяльності фізкультурно-оздоровчих закладів та спортивних споруд, надання фінансової підтримки спортивних споруд, які належать громадським об'єднанням фізкультурно-спортивної спрямованості</t>
  </si>
  <si>
    <t>5031+5041+5062</t>
  </si>
  <si>
    <t>КИЇВ 2026</t>
  </si>
  <si>
    <t>157,4 173,2 190,5 209,6 230,5</t>
  </si>
  <si>
    <t>10 271,3 11 298,4 12 428,2 13 671,1 15 038,2</t>
  </si>
  <si>
    <t>4 868,8 5 355,6 5 891,2 6 480,3 7 128,4</t>
  </si>
  <si>
    <t>72,0 79,2 87,1 95,8 105,4</t>
  </si>
  <si>
    <t>21,6 23,8 26,1 28,7 31,6</t>
  </si>
  <si>
    <t>480,0 528,0 580,8 638,9 702,8</t>
  </si>
  <si>
    <t>17 387,9 19 126,7 21 039,3 23 143,3 25 457,6</t>
  </si>
  <si>
    <t>4 111,5 4 522,7 4 974,9 5 472,4 6 019,7</t>
  </si>
  <si>
    <t>1 275,6 1 403,2 1 543,5 1 697,8 1 867,6</t>
  </si>
  <si>
    <t>13 106,4 14 417,0 15 858,7 17 444,6 19 189,1</t>
  </si>
  <si>
    <t>2 233,1 2 456,5 2 702,1 2 972,3 3 269,5</t>
  </si>
  <si>
    <t>26 179,9 28 797,9 31 677,7 34 845,5 38 330,0</t>
  </si>
  <si>
    <t>209 942,8 230 937,0 254 030,7 279 433,8 307 377,2</t>
  </si>
  <si>
    <t>50 743,2 55 817,5 61 399,3 67 539,2 74 293,1</t>
  </si>
  <si>
    <t>13 706,6 15 077,3 16 585,0 18 243,5 20 067,9</t>
  </si>
  <si>
    <t>7 148,3 7 863,1 8 649,4 9 514,4 10 465,8</t>
  </si>
  <si>
    <t>13 970,9 15 368,0 16 904,8 18 595,2 20 454,8</t>
  </si>
  <si>
    <t>13 737,4 15 111,1 16 622,2 18 284,4 20 112,9</t>
  </si>
  <si>
    <t>100,0 110,0 121,0 133,1 146,4</t>
  </si>
  <si>
    <t>1 200,0 1 320,0 1 452,0 1 597,2 1 756,9</t>
  </si>
  <si>
    <t>13 882,0 14 382,0 14 882,0 15 382,0 15 482,0</t>
  </si>
  <si>
    <t>80,0 88,0 96,8 106,5 117,1</t>
  </si>
  <si>
    <t>управління у справах молоді та спорту Рівненської обласної державної адміністрації, територіальні  громади Рівненської області</t>
  </si>
  <si>
    <t>кількість проведених конференцій, форумів, семінарів, курсів, одиниць</t>
  </si>
  <si>
    <t>8) відзначення кращих спортсменів, тренерів, проведення церемоній "Герої спортивного року" та "Спортивна гордість Рівненщини"</t>
  </si>
  <si>
    <t>150,0 165,0 181,5 199,7 219,6</t>
  </si>
  <si>
    <t>2026- 1,2</t>
  </si>
  <si>
    <t>управління у справах молоді та спорту Рівненської обласної державної адміністрації, комунальний заклад "Рівненський регіональний центр з фізичної культури і спорту осіб з інвалідністю "Інваспорт" Рівненської обласної ради, комунальний заклад "Обласний центр фізичного здоров'я населення "Спорт для всіх" Рівненської обласної ради", територіальні  громади Рівненської області</t>
  </si>
  <si>
    <t>кількість номінацій, одиниць</t>
  </si>
  <si>
    <t>управління у справах молоді та спорту Рівненської обласної державної адміністрації, територіальна організація громадської організації "Всеукраїнське фізкультурно-спортивне товариство "Колос" у Рівненській області, територіальні  громади Рівненської області</t>
  </si>
  <si>
    <t>управління у справах молоді та спорту Рівненської обласної державної адміністрації, відділення Національного олімпійського комітету України в Рівненській області, територіальні  громади Рівненської області</t>
  </si>
  <si>
    <t>кількість нагород, одиниць</t>
  </si>
  <si>
    <t>Додаток 2 до Програми</t>
  </si>
  <si>
    <t xml:space="preserve">з виконання Обласної цільової соціальної програми розвитку фізичної культури і спорту на період до 2030 року </t>
  </si>
  <si>
    <t>Департамент з питань будівництва та архітектури Рівненської обласної державної адміністрації</t>
  </si>
  <si>
    <t>Департамент з питань будівництва та архітектури Рівненської обласної державної адміністрації, територіальні громади Рівненської області</t>
  </si>
  <si>
    <t>кількість відряджень, одиниць</t>
  </si>
  <si>
    <t xml:space="preserve">5) проведення урочистого заходу "Наша спортивна гордість", нагородження за результатами виступів спортсменів з інвалідністю на спортивних змаганнях </t>
  </si>
  <si>
    <t>6) проведення нагородження кращих спортивних громад області серед сільських, селищних та міських громад</t>
  </si>
  <si>
    <t>7) підведення підсумків ефективності роботи дитячо-юнацьких спортивних шкіл</t>
  </si>
  <si>
    <t>8) підведення підсумків ефективності роботи федерацій з видів спорту</t>
  </si>
  <si>
    <t xml:space="preserve">4) забезпечення участі фахівців з фізичної культури і спорту у нарадах, семінарах, конференціях, засіданнях Міністерства молоді та спорту України, Національного олімпійського комітету України тощо, надання організаційної, методичної та іншої підтримки в райони та міста області, інші регіони України та здійснення контролю за реалізацією заходів Програми </t>
  </si>
  <si>
    <t>6.  Комплексне відновлення та розбудова спортивної інфраструктури з урахуванням безпекових вимог та вимог безбар’єрного доступу до неї</t>
  </si>
  <si>
    <t xml:space="preserve">кількість учнів дитячо-юнацьких спортивних шкіл, які пройшли медичне обстеження </t>
  </si>
  <si>
    <t>6) забезпечення функціонування штатної спортивної команди резервного спорту з олімпійських видів спорту</t>
  </si>
  <si>
    <t>департамент освіти і науки Рівненської обласної державної адміністрації, територіальні  громади Рівненської області</t>
  </si>
  <si>
    <t>управління у справах молоді та спорту Рівненської обласної державної адміністрації, комунальний заклад "Обласний центр фізичного здоров'я населення "Спорт для всіх" Рівненської обласної ради", спортивні федерації (асоціації) з видів спорту, громадська організація "Спортивна спілка студентської молоді Рівненщини"</t>
  </si>
  <si>
    <t>2) підвищення кваліфікації тренерів збірних команд області шляхом проведення конференцій, форумів, семінарів, курсів, тренінгів тощо</t>
  </si>
  <si>
    <t>3) проходження курсів підвищення кваліфікації або навчання тренерів (тренерів-викладачів) закладів фізичної культури і спорту, інших фахівців сфери фізичної культури і спорту, які працюють у закладах фізичної культури і спорту підвищення кваліфікації тренерів з видів спорту , в тому числі  тренерів з видів спорту осіб з інвалідністю</t>
  </si>
  <si>
    <t xml:space="preserve">3) надання фінансової підтримки відділенню Національного олімпійського комітету України в Рівненській області, спортивним федераціям, обласним осередкам фізкультурно-спортивних товариств, іншим громадським об’єднанням фізкультурно-спортивної спрямованості для проведення фізкультурно оздоровчих та спортивних заходів/змагань, в тому числі з адаптивних видів спорту, здійснення підготовки та участі спортсменів та команд області в офіційних всеукраїнських фізкультурно-оздоровичх та спортивних заходах/змаганнях, придбання нагородної атрибутики, фізкультурно-спортивного спорядження та обладнання, спортивної форми та спортивного інвентаря тощо (за згодою) </t>
  </si>
  <si>
    <t>1) надання фінансової підтримки закладам фізичної культури і спорту, спортивним клубам для проведення фізкультурно-оздоровчих та спортивних заходів/змагань, в тому числі з адаптивних видів спорту, здійснення підготовки та участі спортсменів та команд області в офіційних всеукраїнських фізкультурно-оздоровичх та спортивних заходах/змаганнях, придбання нагородної атрибутики, фізкультурно-спортивного спорядження та обладнання, спортивної форми та спортивного інвентаря тощо (за згодою)</t>
  </si>
  <si>
    <t>громадські об'єднання фізкультурно-спортивної спрямованості, територіальні громади Рівненської області</t>
  </si>
  <si>
    <t>комунальний заклад "Березнівський ліцей-інтернат спортивного профілю" Березнівської міської ради Рівненського району Рівненської області, територіальні громади Рівненської області</t>
  </si>
  <si>
    <t>департамент освіти і науки Рівненської обласної державної адміністрації, обласний спортивний ліцей в м.Костопіль Рівненської обласної ради</t>
  </si>
  <si>
    <t>Всього</t>
  </si>
  <si>
    <t>управління у справах молоді та спорту Рівненської обласної державної адміністрації, комунальний заклад "Рівненський регіональний центр з фізичної культури і спорту осіб з інвалідністю "Інваспорт" Рівненської обласної ради, комунальний заклад "Обласна дитячо-юнацька спортивна школа осіб з інвалідністю" Рівненської обласної ради, дитячо-юнацькі спортивні школи обасних осередків фізкультурно-спортивних товариств  "Динамо","Колос", "Спартак",  "Україна", комунальний заклад "Обласна школа вищої спортивної майстерності" Рівненської обласної ради</t>
  </si>
  <si>
    <t>освіта 5011</t>
  </si>
  <si>
    <t>освіта 5012</t>
  </si>
  <si>
    <t>Разом управління</t>
  </si>
  <si>
    <t>Разом освіта</t>
  </si>
  <si>
    <t>Разом буд-во</t>
  </si>
  <si>
    <t>РАЗОМ</t>
  </si>
  <si>
    <t>УСМС 5011</t>
  </si>
  <si>
    <t>УСМС 5012</t>
  </si>
  <si>
    <t>кількість учасників, залучених до проведення заходів в рамках соціального проєкту, осіб</t>
  </si>
  <si>
    <t>8) забезпечення диспансеризації учнів дитячо-юнацьких спортивних шкіл, спортивних клубів, збірних команд з видів спорту тощо</t>
  </si>
  <si>
    <t>9) сприяння висвітленню, популяризації спорту вищих досягнень в медіа, онлайн-медіа,  мережі "Інтернет",  аудіовізуальних програмах, інших засобах цифрової комунікації, зокрема соціальної реклами, онлайн-навчань, презентацій, відеосюжетів та онлайн-семінарів,  підготовки і участі  збірних команд з видів спорту</t>
  </si>
  <si>
    <t>управління у справах молоді та спорту Рівненської обласної державної адміністрації, комунальний заклад "Рівненський регіональний центр з фізичної культури і спорту осіб з інвалідністю "Інваспорт" Рівненської обласної ради, обласні осередки фізкультурно-спортивних товариств,  громадські об’єднання фізкультурно-спортивної спрямованості (за згодою)</t>
  </si>
  <si>
    <t>7) підбиття підсумків ефективності роботи дитячо-юнацьких спортивних шкіл</t>
  </si>
  <si>
    <t>8) підбиття підсумків ефективності роботи федерацій з видів спорту</t>
  </si>
  <si>
    <t>Начальник управління у справах молоді та спорту облдержадміністрації</t>
  </si>
  <si>
    <t>в межах затверджених кошторисних призначень</t>
  </si>
  <si>
    <t>управління у справах молоді та спорту Рівненської обласної державної адміністрації,  дитячо-юнацькі спортивні школи обасних осередків фізкультурно-спортивних товариств  "Динамо","Колос", "Спартак",  "Україна"</t>
  </si>
  <si>
    <t>управління у справах молоді та спорту Рівненської обласної державної адміністрації, комунальний заклад "Обласна дитячо-юнацька спортивна школа осіб з інвалідністю" Рівненської обласної ради</t>
  </si>
  <si>
    <t>управління у справах молоді та спорту Рівненської обласної державної адміністрації, комунальний заклад "Обласний центр фізичного здоров'я населення "Спорт для всіх" Рівненської обласної ради", виконавчі комітети сільських, селищних, міських рад територіальних громад</t>
  </si>
  <si>
    <t>управління у справах молоді та спорту Рівненської обласної державної адміністрації, обласні осередки фізкультурно-спортивних товариств "Динамо","Колос", "Спартак",  "Україна",  виконавчі комітети сільських, селищних, міських рад територіальних громад</t>
  </si>
  <si>
    <t>управління у справах молоді та спорту Рівненської обласної державної адміністрації, обласні осередки фізкультурно-спортивних товариств "Динамо","Колос", "Спартак",  "Україна", відділення Національного олімпійського комітету України в Рівненській області, спортивні федерації,  інші громадські об’єднання фізкультурно-спортивної спрямованості, виконавчі комітети сільських, селищних, міських рад територіальних громад</t>
  </si>
  <si>
    <t>управління у справах молоді та спорту Рівненської обласної державної адміністрації, комунальний заклад "Рівненський регіональний центр з фізичної культури і спорту осіб з інвалідністю "Інваспорт" Рівненської обласної ради, комунальний заклад "Рівненська обласна дитячо-юнацька спортивна школа осіб з інвалідністю" Рівненської обласної ради, виконавчі комітети сільських, селищних, міських рад територіальних громад</t>
  </si>
  <si>
    <t>управління у справах молоді та спорту Рівненської обласної державної адміністрації, комунальний заклад "Рівненський регіональний центр з фізичної культури і спорту осіб з інвалідністю "Інваспорт" Рівненської обласної ради, комунальний заклад "Обласний центр фізичного здоров'я населення "Спорт для всіх" Рівненської обласної ради", виконавчі комітети сільських, селищних, міських рад територіальних громад</t>
  </si>
  <si>
    <t>виконавчі комітети сільських, селищних, міських рад територіальних громад</t>
  </si>
  <si>
    <t>управління у справах молоді та спорту Рівненської обласної державної адміністрації, комунальний заклад "Рівненський регіональний центр з фізичної культури і спорту осіб з інвалідністю "Інваспорт" Рівненської обласної ради, виконавчі комітети сільських, селищних, міських рад територіальних громад</t>
  </si>
  <si>
    <t>управління у справах молоді та спорту Рівненської обласної державної адміністрації, заклади фізичної культури і спорту, спортивні клуби, виконавчі комітети сільських, селищних, міських рад територіальних громад</t>
  </si>
  <si>
    <t>комунальний заклад "Березнівський ліцей-інтернат спортивного профілю" Березнівської міської ради Рівненського району Рівненської області, виконавчі комітети сільських, селищних, міських рад територіальних громад</t>
  </si>
  <si>
    <t>громадські об'єднання фізкультурно-спортивної спрямованості, виконавчі комітети сільських, селищних, міських рад територіальних громад</t>
  </si>
  <si>
    <t>управління у справах молоді та спорту Рівненської обласної державної адміністрації, громадська організація "Спортивна спілка студентської молоді Рівненщини", виконавчі комітети сільських, селищних, міських рад територіальних громад</t>
  </si>
  <si>
    <t>управління у справах молоді та спорту Рівненської обласної державної адміністрації, виконавчі комітети сільських, селищних, міських рад територіальних громад</t>
  </si>
  <si>
    <t>управління у справах молоді та спорту Рівненської обласної державної адміністрації, територіальна організація громадської організації "Всеукраїнське фізкультурно-спортивне товариство "Колос" у Рівненській області, виконавчі комітети сільських, селищних, міських рад територіальних громад</t>
  </si>
  <si>
    <t>управління у справах молоді та спорту Рівненської обласної державної адміністрації, відділення Національного олімпійського комітету України в Рівненській області, виконавчі комітети сільських, селищних, міських рад територіальних громад</t>
  </si>
  <si>
    <t>департамент з питань будівництва та архітектури Рівненської обласної державної адміністрації, виконавчі комітети сільських, селищних, міських рад територіальних громад</t>
  </si>
  <si>
    <t xml:space="preserve">1) проєктування та будівництво, реконструкція, капітальний та поточний ремонт спортивних споруд області, інших приміщень та спортивних майданчиків закладів сфери фізичної культури і спорту їх організаційне та матеріально-технічне забезпечення, а також надання фінансової підтримки для ремонту матеріально-технічної спортивної бази обласним осередкам фізкультурно-спортивних товариств, іншим громадським об’єднанням фізкультурно-спортивної спрямованості </t>
  </si>
  <si>
    <t>кількість центрів фізичної культури і спорту осіб з інвалідністю, одиниць</t>
  </si>
  <si>
    <t xml:space="preserve">кількість осередків фізкультурно-спортивних товариств, одиниць </t>
  </si>
  <si>
    <t>кількість учнів дитячо-юнацьких спортивних шкіл, які пройшли медичне обстеження, осіб</t>
  </si>
  <si>
    <t>5) забезпечення функціонування штатної спортивної команди резервного спорту з олімпійських видів спорту</t>
  </si>
  <si>
    <t>6) забезпечення функціонування спеціалізованих спортивних класів в закладах загальної середньої освіти</t>
  </si>
  <si>
    <t>7) забезпечення диспансеризації учнів дитячо-юнацьких спортивних шкіл, спортивних клубів, збірних команд з видів спорту тощо</t>
  </si>
  <si>
    <t>8) сприяння висвітленню, популяризації спорту вищих досягнень в медіа, онлайн-медіа,  мережі "Інтернет",  аудіовізуальних програмах, інших засобах цифрової комунікації, зокрема соціальної реклами, онлайн-навчань, презентацій, відеосюжетів та онлайн-семінарів,  підготовки і участі  збірних команд з видів спорту</t>
  </si>
  <si>
    <t>управління у справах молоді та спорту Рівненської обласної державної адміністрації,  спортивні федерації (асоціації) з видів спорту, громадська організація "Спортивна спілка студентської молоді Рівненщини"</t>
  </si>
  <si>
    <t>кількість закладів фізичного здоров’я населення, одиниць</t>
  </si>
  <si>
    <t>управління у справах молоді та спорту Рівненської обласної державної адміністрації, комунальний заклад "Обласний центр фізичного здоровя населення "Спорт для всіх" Рівненської обласної ради</t>
  </si>
  <si>
    <t xml:space="preserve">8)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 </t>
  </si>
  <si>
    <t>кількість місцевих центрів фізичного здоров’я населення, одиниць</t>
  </si>
  <si>
    <t>9) забезпечення діяльності комунального закладу "Рівненський регіональний центр з фізичної культури і спорту осіб з інвалідністю «Інваспорт» Рівненської обласної ради</t>
  </si>
  <si>
    <t xml:space="preserve">місцеві бюджети </t>
  </si>
  <si>
    <t>державний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</si>
</sst>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;[Red]#,##0.0"/>
    <numFmt numFmtId="165" formatCode="0;[Red]0"/>
    <numFmt numFmtId="166" formatCode="#,##0.0"/>
    <numFmt numFmtId="167" formatCode="0.0"/>
    <numFmt numFmtId="168" formatCode="0.0;[Red]0.0"/>
  </numFmts>
  <fonts count="1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2"/>
      <color indexed="8"/>
      <name val="Calibri"/>
      <family val="2"/>
    </font>
    <font>
      <sz val="4"/>
      <color indexed="8"/>
      <name val="TimesNewRomanPSMT"/>
    </font>
    <font>
      <sz val="12"/>
      <color indexed="8"/>
      <name val="TimesNewRomanPSMT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wrapText="1"/>
    </xf>
    <xf numFmtId="0" fontId="1" fillId="0" borderId="1" xfId="0" applyFont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166" fontId="1" fillId="5" borderId="1" xfId="0" applyNumberFormat="1" applyFont="1" applyFill="1" applyBorder="1" applyAlignment="1">
      <alignment horizontal="center" wrapText="1"/>
    </xf>
    <xf numFmtId="166" fontId="1" fillId="5" borderId="1" xfId="0" applyNumberFormat="1" applyFont="1" applyFill="1" applyBorder="1"/>
    <xf numFmtId="0" fontId="1" fillId="6" borderId="1" xfId="0" applyFont="1" applyFill="1" applyBorder="1"/>
    <xf numFmtId="166" fontId="1" fillId="0" borderId="1" xfId="0" applyNumberFormat="1" applyFont="1" applyBorder="1"/>
    <xf numFmtId="166" fontId="2" fillId="0" borderId="1" xfId="0" applyNumberFormat="1" applyFont="1" applyBorder="1" applyAlignment="1">
      <alignment horizontal="center"/>
    </xf>
    <xf numFmtId="0" fontId="1" fillId="7" borderId="1" xfId="0" applyFont="1" applyFill="1" applyBorder="1"/>
    <xf numFmtId="3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3" fontId="1" fillId="0" borderId="4" xfId="0" applyNumberFormat="1" applyFont="1" applyBorder="1" applyAlignment="1">
      <alignment wrapText="1"/>
    </xf>
    <xf numFmtId="3" fontId="1" fillId="0" borderId="5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left" vertical="top"/>
    </xf>
    <xf numFmtId="166" fontId="1" fillId="0" borderId="1" xfId="0" applyNumberFormat="1" applyFont="1" applyBorder="1" applyAlignment="1">
      <alignment horizontal="center" vertical="top" wrapText="1"/>
    </xf>
    <xf numFmtId="166" fontId="1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166" fontId="2" fillId="0" borderId="1" xfId="0" applyNumberFormat="1" applyFont="1" applyBorder="1" applyAlignment="1">
      <alignment horizontal="center" vertical="top"/>
    </xf>
    <xf numFmtId="166" fontId="1" fillId="0" borderId="1" xfId="0" applyNumberFormat="1" applyFont="1" applyBorder="1" applyAlignment="1">
      <alignment vertical="top"/>
    </xf>
    <xf numFmtId="166" fontId="1" fillId="0" borderId="2" xfId="0" applyNumberFormat="1" applyFont="1" applyBorder="1" applyAlignment="1">
      <alignment vertical="top"/>
    </xf>
    <xf numFmtId="167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166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/>
    </xf>
    <xf numFmtId="0" fontId="1" fillId="8" borderId="1" xfId="0" applyFont="1" applyFill="1" applyBorder="1" applyAlignment="1">
      <alignment vertical="top"/>
    </xf>
    <xf numFmtId="0" fontId="10" fillId="0" borderId="1" xfId="0" applyFont="1" applyBorder="1" applyAlignment="1">
      <alignment horizontal="justify" vertical="top" wrapText="1"/>
    </xf>
    <xf numFmtId="166" fontId="2" fillId="0" borderId="2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5" xfId="0" applyFont="1" applyBorder="1"/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9" fillId="0" borderId="9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8" fillId="0" borderId="9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15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10" fillId="0" borderId="7" xfId="0" applyFont="1" applyBorder="1" applyAlignment="1">
      <alignment vertical="top" wrapText="1"/>
    </xf>
    <xf numFmtId="0" fontId="8" fillId="0" borderId="2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166" fontId="2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166" fontId="1" fillId="0" borderId="1" xfId="0" applyNumberFormat="1" applyFont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wrapText="1"/>
    </xf>
    <xf numFmtId="166" fontId="1" fillId="0" borderId="0" xfId="0" applyNumberFormat="1" applyFont="1" applyAlignment="1">
      <alignment horizontal="center" vertical="top"/>
    </xf>
    <xf numFmtId="0" fontId="2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center" wrapText="1"/>
    </xf>
    <xf numFmtId="166" fontId="1" fillId="4" borderId="2" xfId="0" applyNumberFormat="1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vertical="top"/>
    </xf>
    <xf numFmtId="0" fontId="6" fillId="4" borderId="2" xfId="0" applyFont="1" applyFill="1" applyBorder="1" applyAlignment="1">
      <alignment vertical="top"/>
    </xf>
    <xf numFmtId="166" fontId="2" fillId="4" borderId="1" xfId="0" applyNumberFormat="1" applyFont="1" applyFill="1" applyBorder="1" applyAlignment="1">
      <alignment horizontal="center" vertical="top"/>
    </xf>
    <xf numFmtId="166" fontId="2" fillId="4" borderId="2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/>
    </xf>
    <xf numFmtId="166" fontId="1" fillId="4" borderId="1" xfId="0" applyNumberFormat="1" applyFont="1" applyFill="1" applyBorder="1" applyAlignment="1">
      <alignment vertical="top"/>
    </xf>
    <xf numFmtId="166" fontId="1" fillId="4" borderId="2" xfId="0" applyNumberFormat="1" applyFont="1" applyFill="1" applyBorder="1" applyAlignment="1">
      <alignment vertical="top"/>
    </xf>
    <xf numFmtId="0" fontId="1" fillId="4" borderId="8" xfId="0" applyFont="1" applyFill="1" applyBorder="1" applyAlignment="1">
      <alignment vertical="top"/>
    </xf>
    <xf numFmtId="0" fontId="1" fillId="4" borderId="1" xfId="0" applyFont="1" applyFill="1" applyBorder="1" applyAlignment="1">
      <alignment horizontal="center" vertical="top"/>
    </xf>
    <xf numFmtId="3" fontId="1" fillId="0" borderId="1" xfId="0" applyNumberFormat="1" applyFont="1" applyBorder="1" applyAlignment="1">
      <alignment vertical="top" wrapText="1"/>
    </xf>
    <xf numFmtId="0" fontId="6" fillId="2" borderId="2" xfId="0" applyFont="1" applyFill="1" applyBorder="1" applyAlignment="1">
      <alignment vertical="top"/>
    </xf>
    <xf numFmtId="166" fontId="1" fillId="7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center" vertical="top" wrapText="1"/>
    </xf>
    <xf numFmtId="166" fontId="2" fillId="2" borderId="1" xfId="0" applyNumberFormat="1" applyFont="1" applyFill="1" applyBorder="1" applyAlignment="1">
      <alignment horizontal="center" vertical="top"/>
    </xf>
    <xf numFmtId="166" fontId="2" fillId="2" borderId="2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166" fontId="1" fillId="2" borderId="1" xfId="0" applyNumberFormat="1" applyFont="1" applyFill="1" applyBorder="1" applyAlignment="1">
      <alignment vertical="top"/>
    </xf>
    <xf numFmtId="166" fontId="1" fillId="2" borderId="2" xfId="0" applyNumberFormat="1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7" borderId="2" xfId="0" applyFont="1" applyFill="1" applyBorder="1" applyAlignment="1">
      <alignment vertical="top"/>
    </xf>
    <xf numFmtId="166" fontId="2" fillId="7" borderId="2" xfId="0" applyNumberFormat="1" applyFont="1" applyFill="1" applyBorder="1" applyAlignment="1">
      <alignment horizontal="center" vertical="top"/>
    </xf>
    <xf numFmtId="0" fontId="6" fillId="7" borderId="2" xfId="0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top" wrapText="1"/>
    </xf>
    <xf numFmtId="166" fontId="1" fillId="3" borderId="1" xfId="0" applyNumberFormat="1" applyFont="1" applyFill="1" applyBorder="1" applyAlignment="1">
      <alignment vertical="top"/>
    </xf>
    <xf numFmtId="0" fontId="3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6" fontId="12" fillId="0" borderId="0" xfId="0" applyNumberFormat="1" applyFont="1"/>
    <xf numFmtId="3" fontId="1" fillId="0" borderId="4" xfId="0" applyNumberFormat="1" applyFont="1" applyBorder="1" applyAlignment="1">
      <alignment horizontal="center" vertical="top"/>
    </xf>
    <xf numFmtId="3" fontId="1" fillId="0" borderId="7" xfId="0" applyNumberFormat="1" applyFont="1" applyBorder="1" applyAlignment="1">
      <alignment horizontal="center" vertical="top"/>
    </xf>
    <xf numFmtId="3" fontId="1" fillId="0" borderId="5" xfId="0" applyNumberFormat="1" applyFont="1" applyBorder="1" applyAlignment="1">
      <alignment horizontal="center" vertical="top"/>
    </xf>
    <xf numFmtId="166" fontId="1" fillId="0" borderId="2" xfId="0" applyNumberFormat="1" applyFont="1" applyBorder="1" applyAlignment="1">
      <alignment horizontal="center" vertical="top"/>
    </xf>
    <xf numFmtId="3" fontId="2" fillId="0" borderId="16" xfId="0" applyNumberFormat="1" applyFont="1" applyBorder="1" applyAlignment="1">
      <alignment horizontal="center" vertical="top"/>
    </xf>
    <xf numFmtId="3" fontId="2" fillId="0" borderId="1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center" vertical="top"/>
    </xf>
    <xf numFmtId="3" fontId="2" fillId="0" borderId="12" xfId="0" applyNumberFormat="1" applyFont="1" applyBorder="1" applyAlignment="1">
      <alignment horizontal="center" vertical="top"/>
    </xf>
    <xf numFmtId="3" fontId="8" fillId="0" borderId="16" xfId="0" applyNumberFormat="1" applyFont="1" applyBorder="1" applyAlignment="1">
      <alignment horizontal="center" vertical="top"/>
    </xf>
    <xf numFmtId="3" fontId="8" fillId="0" borderId="10" xfId="0" applyNumberFormat="1" applyFont="1" applyBorder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8" fillId="0" borderId="12" xfId="0" applyNumberFormat="1" applyFont="1" applyBorder="1" applyAlignment="1">
      <alignment horizontal="center" vertical="top"/>
    </xf>
    <xf numFmtId="3" fontId="2" fillId="0" borderId="16" xfId="0" applyNumberFormat="1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2" fillId="0" borderId="12" xfId="0" applyNumberFormat="1" applyFont="1" applyBorder="1" applyAlignment="1">
      <alignment horizontal="center" vertical="top" wrapText="1"/>
    </xf>
    <xf numFmtId="3" fontId="8" fillId="0" borderId="16" xfId="0" applyNumberFormat="1" applyFont="1" applyBorder="1" applyAlignment="1">
      <alignment horizontal="center" vertical="top" wrapText="1"/>
    </xf>
    <xf numFmtId="3" fontId="8" fillId="0" borderId="10" xfId="0" applyNumberFormat="1" applyFont="1" applyBorder="1" applyAlignment="1">
      <alignment horizontal="center" vertical="top" wrapText="1"/>
    </xf>
    <xf numFmtId="3" fontId="8" fillId="0" borderId="0" xfId="0" applyNumberFormat="1" applyFont="1" applyAlignment="1">
      <alignment horizontal="center" vertical="top" wrapText="1"/>
    </xf>
    <xf numFmtId="3" fontId="8" fillId="0" borderId="12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166" fontId="1" fillId="3" borderId="1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166" fontId="1" fillId="3" borderId="2" xfId="0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166" fontId="1" fillId="4" borderId="1" xfId="0" applyNumberFormat="1" applyFont="1" applyFill="1" applyBorder="1" applyAlignment="1">
      <alignment horizontal="center" vertical="top" wrapText="1"/>
    </xf>
    <xf numFmtId="166" fontId="1" fillId="4" borderId="1" xfId="0" applyNumberFormat="1" applyFont="1" applyFill="1" applyBorder="1" applyAlignment="1">
      <alignment horizontal="center" vertical="top"/>
    </xf>
    <xf numFmtId="164" fontId="1" fillId="4" borderId="1" xfId="0" applyNumberFormat="1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1" xfId="0" applyNumberFormat="1" applyFont="1" applyFill="1" applyBorder="1" applyAlignment="1">
      <alignment vertical="top"/>
    </xf>
    <xf numFmtId="167" fontId="1" fillId="4" borderId="1" xfId="0" applyNumberFormat="1" applyFont="1" applyFill="1" applyBorder="1" applyAlignment="1">
      <alignment horizontal="center" vertical="top"/>
    </xf>
    <xf numFmtId="0" fontId="11" fillId="0" borderId="5" xfId="0" applyFont="1" applyBorder="1"/>
    <xf numFmtId="0" fontId="3" fillId="0" borderId="0" xfId="0" applyFont="1"/>
    <xf numFmtId="0" fontId="7" fillId="0" borderId="0" xfId="0" applyFont="1"/>
    <xf numFmtId="164" fontId="1" fillId="0" borderId="1" xfId="0" applyNumberFormat="1" applyFont="1" applyBorder="1" applyAlignment="1">
      <alignment horizontal="center" vertical="top"/>
    </xf>
    <xf numFmtId="167" fontId="1" fillId="0" borderId="2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168" fontId="1" fillId="4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167" fontId="1" fillId="2" borderId="1" xfId="0" applyNumberFormat="1" applyFont="1" applyFill="1" applyBorder="1" applyAlignment="1">
      <alignment horizontal="center" vertical="top"/>
    </xf>
    <xf numFmtId="167" fontId="1" fillId="3" borderId="1" xfId="0" applyNumberFormat="1" applyFont="1" applyFill="1" applyBorder="1" applyAlignment="1">
      <alignment horizontal="center" vertical="top"/>
    </xf>
    <xf numFmtId="167" fontId="1" fillId="5" borderId="1" xfId="0" applyNumberFormat="1" applyFont="1" applyFill="1" applyBorder="1" applyAlignment="1">
      <alignment horizontal="center" vertical="top"/>
    </xf>
    <xf numFmtId="166" fontId="1" fillId="2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166" fontId="2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7" borderId="1" xfId="0" applyFont="1" applyFill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10" fillId="0" borderId="5" xfId="0" applyFont="1" applyBorder="1" applyAlignment="1">
      <alignment horizontal="justify" vertical="top" wrapText="1"/>
    </xf>
    <xf numFmtId="164" fontId="1" fillId="9" borderId="1" xfId="0" applyNumberFormat="1" applyFont="1" applyFill="1" applyBorder="1" applyAlignment="1">
      <alignment horizontal="center" vertical="top" wrapText="1"/>
    </xf>
    <xf numFmtId="164" fontId="1" fillId="9" borderId="1" xfId="0" applyNumberFormat="1" applyFont="1" applyFill="1" applyBorder="1" applyAlignment="1">
      <alignment horizontal="center" vertical="top"/>
    </xf>
    <xf numFmtId="167" fontId="1" fillId="9" borderId="1" xfId="0" applyNumberFormat="1" applyFont="1" applyFill="1" applyBorder="1" applyAlignment="1">
      <alignment horizontal="center" vertical="top"/>
    </xf>
    <xf numFmtId="164" fontId="1" fillId="9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66" fontId="1" fillId="0" borderId="5" xfId="0" applyNumberFormat="1" applyFont="1" applyBorder="1" applyAlignment="1">
      <alignment horizontal="center" vertical="top" wrapText="1"/>
    </xf>
    <xf numFmtId="166" fontId="1" fillId="0" borderId="5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164" fontId="4" fillId="9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top"/>
    </xf>
    <xf numFmtId="3" fontId="1" fillId="0" borderId="7" xfId="0" applyNumberFormat="1" applyFont="1" applyBorder="1" applyAlignment="1">
      <alignment horizontal="center" vertical="top"/>
    </xf>
    <xf numFmtId="3" fontId="1" fillId="0" borderId="5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204"/>
  <sheetViews>
    <sheetView view="pageBreakPreview" topLeftCell="A143" zoomScale="75" zoomScaleNormal="100" zoomScaleSheetLayoutView="75" workbookViewId="0">
      <pane xSplit="1" topLeftCell="C1" activePane="topRight" state="frozen"/>
      <selection pane="topRight" activeCell="M154" sqref="M154"/>
    </sheetView>
  </sheetViews>
  <sheetFormatPr defaultRowHeight="15.75"/>
  <cols>
    <col min="1" max="1" width="36.28515625" style="3" customWidth="1"/>
    <col min="2" max="2" width="27.42578125" style="3" customWidth="1"/>
    <col min="3" max="3" width="8.85546875" style="3" customWidth="1"/>
    <col min="4" max="4" width="9" style="3" customWidth="1"/>
    <col min="5" max="7" width="8.85546875" style="3" customWidth="1"/>
    <col min="8" max="8" width="41.7109375" style="3" customWidth="1"/>
    <col min="9" max="9" width="35.85546875" style="3" customWidth="1"/>
    <col min="10" max="10" width="24.42578125" style="3" customWidth="1"/>
    <col min="11" max="11" width="19.42578125" style="3" customWidth="1"/>
    <col min="12" max="12" width="14.5703125" style="3" customWidth="1"/>
    <col min="13" max="13" width="14.5703125" style="8" customWidth="1"/>
    <col min="14" max="15" width="14.5703125" style="3" customWidth="1"/>
    <col min="16" max="16" width="14.7109375" style="6" customWidth="1"/>
    <col min="17" max="24" width="14.7109375" style="3" customWidth="1"/>
    <col min="25" max="25" width="11.42578125" style="3" customWidth="1"/>
    <col min="26" max="27" width="11.5703125" style="3" customWidth="1"/>
    <col min="28" max="28" width="15.7109375" style="3" customWidth="1"/>
    <col min="29" max="29" width="16" style="3" customWidth="1"/>
    <col min="30" max="30" width="10.85546875" style="3" bestFit="1" customWidth="1"/>
    <col min="31" max="31" width="10.42578125" style="3" bestFit="1" customWidth="1"/>
    <col min="32" max="16384" width="9.140625" style="3"/>
  </cols>
  <sheetData>
    <row r="1" spans="1:34" ht="18.75">
      <c r="I1" s="1"/>
      <c r="K1" s="1"/>
      <c r="L1" s="1"/>
      <c r="M1" s="317" t="s">
        <v>154</v>
      </c>
      <c r="N1" s="317"/>
      <c r="O1" s="317"/>
      <c r="P1" s="1"/>
      <c r="Q1" s="1"/>
      <c r="R1" s="1"/>
      <c r="S1" s="1"/>
      <c r="T1" s="1"/>
      <c r="U1" s="1"/>
      <c r="V1" s="1"/>
      <c r="W1" s="1"/>
      <c r="X1" s="1"/>
    </row>
    <row r="2" spans="1:34">
      <c r="I2" s="1"/>
      <c r="K2" s="1"/>
      <c r="L2" s="1"/>
      <c r="M2" s="7"/>
      <c r="N2" s="7"/>
      <c r="O2" s="7"/>
      <c r="P2" s="1"/>
      <c r="Q2" s="1"/>
      <c r="R2" s="1"/>
      <c r="S2" s="1"/>
      <c r="T2" s="1"/>
      <c r="U2" s="1"/>
      <c r="V2" s="1"/>
      <c r="W2" s="1"/>
      <c r="X2" s="1"/>
    </row>
    <row r="3" spans="1:34">
      <c r="A3" s="2"/>
      <c r="B3" s="2"/>
      <c r="C3" s="2"/>
      <c r="D3" s="2"/>
      <c r="E3" s="2"/>
      <c r="F3" s="2"/>
      <c r="G3" s="2"/>
      <c r="H3" s="318" t="s">
        <v>12</v>
      </c>
      <c r="I3" s="318"/>
      <c r="J3" s="2"/>
      <c r="K3" s="2"/>
      <c r="L3" s="2"/>
      <c r="M3" s="2"/>
      <c r="N3" s="2"/>
      <c r="O3" s="2"/>
      <c r="P3" s="3"/>
      <c r="Y3" s="2"/>
    </row>
    <row r="4" spans="1:34">
      <c r="A4" s="2"/>
      <c r="B4" s="318" t="s">
        <v>155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2"/>
      <c r="N4" s="2"/>
      <c r="O4" s="2"/>
      <c r="P4" s="3"/>
      <c r="Y4" s="2"/>
    </row>
    <row r="5" spans="1:34" ht="15.75" customHeight="1">
      <c r="A5" s="319" t="s">
        <v>13</v>
      </c>
      <c r="B5" s="319" t="s">
        <v>14</v>
      </c>
      <c r="C5" s="319"/>
      <c r="D5" s="319"/>
      <c r="E5" s="319"/>
      <c r="F5" s="319"/>
      <c r="G5" s="319"/>
      <c r="H5" s="319" t="s">
        <v>15</v>
      </c>
      <c r="I5" s="319" t="s">
        <v>64</v>
      </c>
      <c r="J5" s="319" t="s">
        <v>83</v>
      </c>
      <c r="K5" s="319" t="s">
        <v>16</v>
      </c>
      <c r="L5" s="321" t="s">
        <v>89</v>
      </c>
      <c r="M5" s="322"/>
      <c r="N5" s="322"/>
      <c r="O5" s="322"/>
      <c r="P5" s="323"/>
      <c r="Q5" s="2"/>
      <c r="R5" s="2"/>
      <c r="S5" s="2"/>
      <c r="T5" s="2"/>
      <c r="U5" s="2"/>
      <c r="V5" s="2"/>
      <c r="W5" s="2"/>
      <c r="X5" s="2"/>
      <c r="Y5" s="4"/>
    </row>
    <row r="6" spans="1:34" ht="15.75" customHeight="1">
      <c r="A6" s="320"/>
      <c r="B6" s="320"/>
      <c r="C6" s="319" t="s">
        <v>17</v>
      </c>
      <c r="D6" s="319"/>
      <c r="E6" s="319"/>
      <c r="F6" s="319"/>
      <c r="G6" s="319"/>
      <c r="H6" s="319"/>
      <c r="I6" s="320"/>
      <c r="J6" s="320"/>
      <c r="K6" s="320"/>
      <c r="L6" s="324"/>
      <c r="M6" s="325"/>
      <c r="N6" s="325"/>
      <c r="O6" s="325"/>
      <c r="P6" s="326"/>
      <c r="Q6" s="2"/>
      <c r="R6" s="2"/>
      <c r="S6" s="2"/>
      <c r="T6" s="2"/>
      <c r="U6" s="2"/>
      <c r="V6" s="2"/>
      <c r="W6" s="2"/>
      <c r="X6" s="2"/>
      <c r="Y6" s="4"/>
    </row>
    <row r="7" spans="1:34" ht="65.25" customHeight="1">
      <c r="A7" s="320"/>
      <c r="B7" s="320"/>
      <c r="C7" s="9">
        <v>2026</v>
      </c>
      <c r="D7" s="9">
        <v>2027</v>
      </c>
      <c r="E7" s="9">
        <v>2028</v>
      </c>
      <c r="F7" s="9">
        <v>2029</v>
      </c>
      <c r="G7" s="9">
        <v>2030</v>
      </c>
      <c r="H7" s="319"/>
      <c r="I7" s="320"/>
      <c r="J7" s="320"/>
      <c r="K7" s="320"/>
      <c r="L7" s="9">
        <v>2026</v>
      </c>
      <c r="M7" s="10">
        <v>2027</v>
      </c>
      <c r="N7" s="9">
        <v>2028</v>
      </c>
      <c r="O7" s="9">
        <v>2029</v>
      </c>
      <c r="P7" s="13">
        <v>2030</v>
      </c>
      <c r="Q7" s="184">
        <v>2025</v>
      </c>
      <c r="R7" s="199" t="s">
        <v>117</v>
      </c>
      <c r="S7" s="13" t="s">
        <v>118</v>
      </c>
      <c r="T7" s="211" t="s">
        <v>121</v>
      </c>
      <c r="U7" s="212" t="s">
        <v>148</v>
      </c>
      <c r="V7" s="213"/>
      <c r="W7" s="213"/>
      <c r="X7" s="211"/>
      <c r="Y7" s="15">
        <v>2025</v>
      </c>
      <c r="AB7" s="6" t="s">
        <v>53</v>
      </c>
      <c r="AC7" s="6" t="s">
        <v>52</v>
      </c>
      <c r="AD7" s="9">
        <v>2026</v>
      </c>
      <c r="AE7" s="10">
        <v>2027</v>
      </c>
      <c r="AF7" s="9">
        <v>2028</v>
      </c>
      <c r="AG7" s="9">
        <v>2029</v>
      </c>
      <c r="AH7" s="13">
        <v>2030</v>
      </c>
    </row>
    <row r="8" spans="1:34" ht="36.75" customHeight="1">
      <c r="A8" s="311" t="s">
        <v>58</v>
      </c>
      <c r="B8" s="314" t="s">
        <v>18</v>
      </c>
      <c r="C8" s="314">
        <v>195</v>
      </c>
      <c r="D8" s="314">
        <v>200</v>
      </c>
      <c r="E8" s="314">
        <v>205</v>
      </c>
      <c r="F8" s="314">
        <v>210</v>
      </c>
      <c r="G8" s="314">
        <v>215</v>
      </c>
      <c r="H8" s="311" t="s">
        <v>109</v>
      </c>
      <c r="I8" s="308" t="s">
        <v>91</v>
      </c>
      <c r="J8" s="39" t="s">
        <v>55</v>
      </c>
      <c r="K8" s="37">
        <f>SUM(L8:P8)</f>
        <v>630.1</v>
      </c>
      <c r="L8" s="217">
        <v>103.2</v>
      </c>
      <c r="M8" s="218">
        <f t="shared" ref="M8:P9" si="0">ROUND((L8*1.1),1)</f>
        <v>113.5</v>
      </c>
      <c r="N8" s="218">
        <f t="shared" si="0"/>
        <v>124.9</v>
      </c>
      <c r="O8" s="218">
        <f t="shared" si="0"/>
        <v>137.4</v>
      </c>
      <c r="P8" s="218">
        <f t="shared" si="0"/>
        <v>151.1</v>
      </c>
      <c r="Q8" s="184">
        <f>75</f>
        <v>75</v>
      </c>
      <c r="R8" s="199"/>
      <c r="S8" s="13"/>
      <c r="T8" s="13"/>
      <c r="U8" s="13"/>
      <c r="V8" s="13"/>
      <c r="W8" s="13"/>
      <c r="X8" s="13"/>
      <c r="Y8" s="15"/>
      <c r="AB8" s="6"/>
      <c r="AC8" s="6"/>
      <c r="AD8" s="9"/>
      <c r="AE8" s="10"/>
      <c r="AF8" s="9"/>
      <c r="AG8" s="9"/>
      <c r="AH8" s="13"/>
    </row>
    <row r="9" spans="1:34" ht="28.5" customHeight="1">
      <c r="A9" s="312"/>
      <c r="B9" s="315"/>
      <c r="C9" s="315"/>
      <c r="D9" s="315"/>
      <c r="E9" s="315"/>
      <c r="F9" s="315"/>
      <c r="G9" s="315"/>
      <c r="H9" s="312"/>
      <c r="I9" s="309"/>
      <c r="J9" s="36" t="s">
        <v>26</v>
      </c>
      <c r="K9" s="37">
        <f>SUM(L9:P9)</f>
        <v>591.20000000000005</v>
      </c>
      <c r="L9" s="37">
        <f>200-L8</f>
        <v>96.8</v>
      </c>
      <c r="M9" s="218">
        <f t="shared" si="0"/>
        <v>106.5</v>
      </c>
      <c r="N9" s="218">
        <f t="shared" si="0"/>
        <v>117.2</v>
      </c>
      <c r="O9" s="218">
        <f t="shared" si="0"/>
        <v>128.9</v>
      </c>
      <c r="P9" s="218">
        <f t="shared" si="0"/>
        <v>141.80000000000001</v>
      </c>
      <c r="Q9" s="185"/>
      <c r="R9" s="200">
        <v>75</v>
      </c>
      <c r="S9" s="38"/>
      <c r="T9" s="258" t="s">
        <v>122</v>
      </c>
      <c r="U9" s="38"/>
      <c r="V9" s="38"/>
      <c r="W9" s="38"/>
      <c r="X9" s="38"/>
      <c r="Y9" s="19">
        <f>131.2</f>
        <v>131.19999999999999</v>
      </c>
      <c r="Z9" s="25">
        <v>5061</v>
      </c>
      <c r="AA9" s="25"/>
      <c r="AB9" s="5"/>
      <c r="AC9" s="5"/>
      <c r="AD9" s="5"/>
      <c r="AE9" s="6"/>
      <c r="AF9" s="6"/>
      <c r="AG9" s="6"/>
      <c r="AH9" s="6"/>
    </row>
    <row r="10" spans="1:34" ht="126" customHeight="1">
      <c r="A10" s="312"/>
      <c r="B10" s="316"/>
      <c r="C10" s="316"/>
      <c r="D10" s="316"/>
      <c r="E10" s="316"/>
      <c r="F10" s="316"/>
      <c r="G10" s="316"/>
      <c r="H10" s="313"/>
      <c r="I10" s="310"/>
      <c r="J10" s="36" t="s">
        <v>27</v>
      </c>
      <c r="K10" s="37">
        <f>SUM(L10:P10)</f>
        <v>0</v>
      </c>
      <c r="L10" s="37"/>
      <c r="M10" s="37"/>
      <c r="N10" s="37"/>
      <c r="O10" s="37"/>
      <c r="P10" s="38"/>
      <c r="Q10" s="185"/>
      <c r="R10" s="200"/>
      <c r="S10" s="38"/>
      <c r="T10" s="38"/>
      <c r="U10" s="38"/>
      <c r="V10" s="38"/>
      <c r="W10" s="38"/>
      <c r="X10" s="38"/>
      <c r="Y10" s="5"/>
      <c r="Z10" s="25"/>
      <c r="AA10" s="25"/>
      <c r="AB10" s="5"/>
      <c r="AC10" s="5"/>
      <c r="AD10" s="5"/>
      <c r="AE10" s="6"/>
      <c r="AF10" s="6"/>
      <c r="AG10" s="6"/>
      <c r="AH10" s="6"/>
    </row>
    <row r="11" spans="1:34" ht="107.25" customHeight="1">
      <c r="A11" s="312"/>
      <c r="B11" s="101" t="s">
        <v>116</v>
      </c>
      <c r="C11" s="180">
        <v>9</v>
      </c>
      <c r="D11" s="180">
        <v>9</v>
      </c>
      <c r="E11" s="180">
        <v>9</v>
      </c>
      <c r="F11" s="180">
        <v>9</v>
      </c>
      <c r="G11" s="180">
        <v>9</v>
      </c>
      <c r="H11" s="96" t="s">
        <v>1</v>
      </c>
      <c r="I11" s="308" t="s">
        <v>2</v>
      </c>
      <c r="J11" s="39" t="s">
        <v>55</v>
      </c>
      <c r="K11" s="37">
        <f t="shared" ref="K11:K25" si="1">SUM(L11:P11)</f>
        <v>15761.699999999999</v>
      </c>
      <c r="L11" s="37">
        <v>2581.6999999999998</v>
      </c>
      <c r="M11" s="219">
        <f t="shared" ref="M11:P12" si="2">ROUND((L11*1.1),1)</f>
        <v>2839.9</v>
      </c>
      <c r="N11" s="219">
        <f t="shared" si="2"/>
        <v>3123.9</v>
      </c>
      <c r="O11" s="219">
        <f t="shared" si="2"/>
        <v>3436.3</v>
      </c>
      <c r="P11" s="219">
        <f t="shared" si="2"/>
        <v>3779.9</v>
      </c>
      <c r="Q11" s="185">
        <f>2205.6</f>
        <v>2205.6</v>
      </c>
      <c r="R11" s="200"/>
      <c r="S11" s="38"/>
      <c r="T11" s="38"/>
      <c r="U11" s="38"/>
      <c r="V11" s="38"/>
      <c r="W11" s="38"/>
      <c r="X11" s="38"/>
      <c r="Y11" s="5"/>
      <c r="Z11" s="25"/>
      <c r="AA11" s="25"/>
      <c r="AB11" s="5"/>
      <c r="AC11" s="5"/>
      <c r="AD11" s="5"/>
      <c r="AE11" s="6"/>
      <c r="AF11" s="6"/>
      <c r="AG11" s="6"/>
      <c r="AH11" s="6"/>
    </row>
    <row r="12" spans="1:34" ht="28.5" customHeight="1">
      <c r="A12" s="312"/>
      <c r="B12" s="174"/>
      <c r="C12" s="174"/>
      <c r="D12" s="174"/>
      <c r="E12" s="174"/>
      <c r="F12" s="174"/>
      <c r="G12" s="174"/>
      <c r="H12" s="146"/>
      <c r="I12" s="309"/>
      <c r="J12" s="39" t="s">
        <v>26</v>
      </c>
      <c r="K12" s="37">
        <f t="shared" si="1"/>
        <v>3733.6</v>
      </c>
      <c r="L12" s="37">
        <v>611.5</v>
      </c>
      <c r="M12" s="219">
        <f t="shared" si="2"/>
        <v>672.7</v>
      </c>
      <c r="N12" s="219">
        <f t="shared" si="2"/>
        <v>740</v>
      </c>
      <c r="O12" s="219">
        <f t="shared" si="2"/>
        <v>814</v>
      </c>
      <c r="P12" s="219">
        <f t="shared" si="2"/>
        <v>895.4</v>
      </c>
      <c r="Q12" s="185"/>
      <c r="R12" s="200">
        <f>2715.2</f>
        <v>2715.2</v>
      </c>
      <c r="S12" s="38">
        <f>R12-Q11</f>
        <v>509.59999999999991</v>
      </c>
      <c r="T12" s="38"/>
      <c r="U12" s="38">
        <f>S12*1.2</f>
        <v>611.51999999999987</v>
      </c>
      <c r="V12" s="38"/>
      <c r="W12" s="38"/>
      <c r="X12" s="38"/>
      <c r="Y12" s="5"/>
      <c r="Z12" s="25">
        <v>5053</v>
      </c>
      <c r="AA12" s="25"/>
      <c r="AB12" s="5"/>
      <c r="AC12" s="5"/>
      <c r="AD12" s="5"/>
      <c r="AE12" s="6"/>
      <c r="AF12" s="6"/>
      <c r="AG12" s="6"/>
      <c r="AH12" s="6"/>
    </row>
    <row r="13" spans="1:34" ht="26.25" customHeight="1">
      <c r="A13" s="312"/>
      <c r="B13" s="174"/>
      <c r="C13" s="174"/>
      <c r="D13" s="174"/>
      <c r="E13" s="174"/>
      <c r="F13" s="174"/>
      <c r="G13" s="174"/>
      <c r="H13" s="146"/>
      <c r="I13" s="310"/>
      <c r="J13" s="39" t="s">
        <v>27</v>
      </c>
      <c r="K13" s="37">
        <f t="shared" si="1"/>
        <v>0</v>
      </c>
      <c r="L13" s="37"/>
      <c r="M13" s="37"/>
      <c r="N13" s="37"/>
      <c r="O13" s="37"/>
      <c r="P13" s="38"/>
      <c r="Q13" s="185"/>
      <c r="R13" s="200"/>
      <c r="S13" s="38"/>
      <c r="T13" s="38"/>
      <c r="U13" s="38"/>
      <c r="V13" s="38"/>
      <c r="W13" s="38"/>
      <c r="X13" s="38"/>
      <c r="Y13" s="5"/>
      <c r="Z13" s="25"/>
      <c r="AA13" s="25"/>
      <c r="AB13" s="5"/>
      <c r="AC13" s="5"/>
      <c r="AD13" s="5"/>
      <c r="AE13" s="6"/>
      <c r="AF13" s="6"/>
      <c r="AG13" s="6"/>
      <c r="AH13" s="6"/>
    </row>
    <row r="14" spans="1:34" ht="21.75" customHeight="1">
      <c r="A14" s="312"/>
      <c r="B14" s="314" t="s">
        <v>18</v>
      </c>
      <c r="C14" s="314">
        <v>120</v>
      </c>
      <c r="D14" s="314">
        <v>123</v>
      </c>
      <c r="E14" s="314">
        <v>127</v>
      </c>
      <c r="F14" s="314">
        <v>130</v>
      </c>
      <c r="G14" s="314">
        <v>135</v>
      </c>
      <c r="H14" s="311" t="s">
        <v>171</v>
      </c>
      <c r="I14" s="308" t="s">
        <v>3</v>
      </c>
      <c r="J14" s="39" t="s">
        <v>55</v>
      </c>
      <c r="K14" s="37">
        <f t="shared" si="1"/>
        <v>41064.200000000004</v>
      </c>
      <c r="L14" s="37">
        <v>6726.2</v>
      </c>
      <c r="M14" s="219">
        <f t="shared" ref="M14:P15" si="3">ROUND((L14*1.1),1)</f>
        <v>7398.8</v>
      </c>
      <c r="N14" s="219">
        <f t="shared" si="3"/>
        <v>8138.7</v>
      </c>
      <c r="O14" s="219">
        <f t="shared" si="3"/>
        <v>8952.6</v>
      </c>
      <c r="P14" s="219">
        <f t="shared" si="3"/>
        <v>9847.9</v>
      </c>
      <c r="Q14" s="185">
        <f>5345.2+50+60+150</f>
        <v>5605.2</v>
      </c>
      <c r="R14" s="200"/>
      <c r="S14" s="38"/>
      <c r="T14" s="38"/>
      <c r="U14" s="38"/>
      <c r="V14" s="38"/>
      <c r="W14" s="38"/>
      <c r="X14" s="38"/>
      <c r="Y14" s="5"/>
      <c r="Z14" s="25"/>
      <c r="AA14" s="25"/>
      <c r="AB14" s="5"/>
      <c r="AC14" s="5"/>
      <c r="AD14" s="5"/>
      <c r="AE14" s="6"/>
      <c r="AF14" s="6"/>
      <c r="AG14" s="6"/>
      <c r="AH14" s="6"/>
    </row>
    <row r="15" spans="1:34" ht="21" customHeight="1">
      <c r="A15" s="312"/>
      <c r="B15" s="315"/>
      <c r="C15" s="315"/>
      <c r="D15" s="315"/>
      <c r="E15" s="315"/>
      <c r="F15" s="315"/>
      <c r="G15" s="315"/>
      <c r="H15" s="312"/>
      <c r="I15" s="309"/>
      <c r="J15" s="39" t="s">
        <v>26</v>
      </c>
      <c r="K15" s="37">
        <f t="shared" si="1"/>
        <v>7989.6</v>
      </c>
      <c r="L15" s="37">
        <v>1308.5999999999999</v>
      </c>
      <c r="M15" s="219">
        <f t="shared" si="3"/>
        <v>1439.5</v>
      </c>
      <c r="N15" s="219">
        <f t="shared" si="3"/>
        <v>1583.5</v>
      </c>
      <c r="O15" s="219">
        <f t="shared" si="3"/>
        <v>1741.9</v>
      </c>
      <c r="P15" s="219">
        <f t="shared" si="3"/>
        <v>1916.1</v>
      </c>
      <c r="Q15" s="185"/>
      <c r="R15" s="200">
        <f>5345.2+60+1240.5+50</f>
        <v>6695.7</v>
      </c>
      <c r="S15" s="220">
        <f>R15-Q14</f>
        <v>1090.5</v>
      </c>
      <c r="T15" s="258" t="s">
        <v>123</v>
      </c>
      <c r="U15" s="38"/>
      <c r="V15" s="38"/>
      <c r="W15" s="38"/>
      <c r="X15" s="38"/>
      <c r="Y15" s="21">
        <f>60+1545.2+3470+769+2665.2+50</f>
        <v>8559.4</v>
      </c>
      <c r="Z15" s="27" t="s">
        <v>46</v>
      </c>
      <c r="AA15" s="27"/>
      <c r="AB15" s="6"/>
      <c r="AC15" s="6"/>
      <c r="AD15" s="22">
        <f>L15+L55+L58+L74</f>
        <v>19182.200000000004</v>
      </c>
      <c r="AE15" s="6"/>
      <c r="AF15" s="6"/>
      <c r="AG15" s="6"/>
      <c r="AH15" s="6"/>
    </row>
    <row r="16" spans="1:34" ht="266.25" customHeight="1">
      <c r="A16" s="312"/>
      <c r="B16" s="316"/>
      <c r="C16" s="316"/>
      <c r="D16" s="316"/>
      <c r="E16" s="316"/>
      <c r="F16" s="316"/>
      <c r="G16" s="316"/>
      <c r="H16" s="313"/>
      <c r="I16" s="310"/>
      <c r="J16" s="39" t="s">
        <v>27</v>
      </c>
      <c r="K16" s="37">
        <f t="shared" si="1"/>
        <v>0</v>
      </c>
      <c r="L16" s="39"/>
      <c r="M16" s="40"/>
      <c r="N16" s="39"/>
      <c r="O16" s="39"/>
      <c r="P16" s="41"/>
      <c r="Q16" s="186"/>
      <c r="R16" s="198"/>
      <c r="S16" s="41"/>
      <c r="T16" s="41"/>
      <c r="U16" s="41"/>
      <c r="V16" s="41"/>
      <c r="W16" s="41"/>
      <c r="X16" s="41"/>
      <c r="Y16" s="6"/>
      <c r="Z16" s="195" t="s">
        <v>46</v>
      </c>
      <c r="AA16" s="27"/>
      <c r="AB16" s="6"/>
      <c r="AC16" s="6"/>
      <c r="AD16" s="6"/>
      <c r="AE16" s="6"/>
      <c r="AF16" s="6"/>
      <c r="AG16" s="6"/>
      <c r="AH16" s="6"/>
    </row>
    <row r="17" spans="1:34" ht="44.25" customHeight="1">
      <c r="A17" s="312"/>
      <c r="B17" s="308" t="s">
        <v>34</v>
      </c>
      <c r="C17" s="327">
        <v>105000</v>
      </c>
      <c r="D17" s="327">
        <v>105200</v>
      </c>
      <c r="E17" s="327">
        <v>105300</v>
      </c>
      <c r="F17" s="327">
        <v>105400</v>
      </c>
      <c r="G17" s="327">
        <v>105500</v>
      </c>
      <c r="H17" s="311" t="s">
        <v>4</v>
      </c>
      <c r="I17" s="308" t="s">
        <v>91</v>
      </c>
      <c r="J17" s="39" t="s">
        <v>55</v>
      </c>
      <c r="K17" s="37">
        <f t="shared" si="1"/>
        <v>0</v>
      </c>
      <c r="L17" s="39"/>
      <c r="M17" s="40"/>
      <c r="N17" s="39"/>
      <c r="O17" s="39"/>
      <c r="P17" s="41"/>
      <c r="Q17" s="186"/>
      <c r="R17" s="198"/>
      <c r="S17" s="41"/>
      <c r="T17" s="41"/>
      <c r="U17" s="41"/>
      <c r="V17" s="41"/>
      <c r="W17" s="41"/>
      <c r="X17" s="41"/>
      <c r="Y17" s="6"/>
      <c r="Z17" s="27"/>
      <c r="AA17" s="27"/>
      <c r="AB17" s="6"/>
      <c r="AC17" s="6"/>
      <c r="AD17" s="6"/>
      <c r="AE17" s="6"/>
      <c r="AF17" s="6"/>
      <c r="AG17" s="6"/>
      <c r="AH17" s="30"/>
    </row>
    <row r="18" spans="1:34" s="12" customFormat="1" ht="46.5" customHeight="1">
      <c r="A18" s="312"/>
      <c r="B18" s="309"/>
      <c r="C18" s="328"/>
      <c r="D18" s="328"/>
      <c r="E18" s="328"/>
      <c r="F18" s="328"/>
      <c r="G18" s="328"/>
      <c r="H18" s="312"/>
      <c r="I18" s="309"/>
      <c r="J18" s="39" t="s">
        <v>26</v>
      </c>
      <c r="K18" s="37">
        <f t="shared" si="1"/>
        <v>29724.3</v>
      </c>
      <c r="L18" s="37">
        <v>4868.8</v>
      </c>
      <c r="M18" s="219">
        <f>ROUND((L18*1.1),1)-0.1</f>
        <v>5355.5999999999995</v>
      </c>
      <c r="N18" s="219">
        <f>ROUND((M18*1.1),1)</f>
        <v>5891.2</v>
      </c>
      <c r="O18" s="219">
        <f>ROUND((N18*1.1),1)</f>
        <v>6480.3</v>
      </c>
      <c r="P18" s="219">
        <f>ROUND((O18*1.1),1)+0.1</f>
        <v>7128.4000000000005</v>
      </c>
      <c r="Q18" s="185"/>
      <c r="R18" s="200">
        <v>5482.6</v>
      </c>
      <c r="S18" s="38"/>
      <c r="T18" s="258" t="s">
        <v>124</v>
      </c>
      <c r="U18" s="38"/>
      <c r="V18" s="38"/>
      <c r="W18" s="38"/>
      <c r="X18" s="38"/>
      <c r="Y18" s="6">
        <v>4057.3</v>
      </c>
      <c r="Z18" s="28">
        <v>5049</v>
      </c>
      <c r="AA18" s="28"/>
      <c r="AB18" s="11">
        <v>4057.3</v>
      </c>
      <c r="AC18" s="11"/>
      <c r="AD18" s="5">
        <f>L18</f>
        <v>4868.8</v>
      </c>
      <c r="AE18" s="5">
        <f>AD18*1.1</f>
        <v>5355.68</v>
      </c>
      <c r="AF18" s="5">
        <f>AE18*1.1</f>
        <v>5891.2480000000005</v>
      </c>
      <c r="AG18" s="5">
        <f>AF18*1.1</f>
        <v>6480.372800000001</v>
      </c>
      <c r="AH18" s="14">
        <f>AG18*1.1</f>
        <v>7128.4100800000015</v>
      </c>
    </row>
    <row r="19" spans="1:34" s="12" customFormat="1" ht="48.75" customHeight="1">
      <c r="A19" s="312"/>
      <c r="B19" s="310"/>
      <c r="C19" s="329"/>
      <c r="D19" s="329"/>
      <c r="E19" s="329"/>
      <c r="F19" s="329"/>
      <c r="G19" s="329"/>
      <c r="H19" s="313"/>
      <c r="I19" s="310"/>
      <c r="J19" s="39" t="s">
        <v>27</v>
      </c>
      <c r="K19" s="37">
        <f t="shared" si="1"/>
        <v>0</v>
      </c>
      <c r="L19" s="42"/>
      <c r="M19" s="43"/>
      <c r="N19" s="42"/>
      <c r="O19" s="42"/>
      <c r="P19" s="44"/>
      <c r="Q19" s="187"/>
      <c r="R19" s="196"/>
      <c r="S19" s="44"/>
      <c r="T19" s="44"/>
      <c r="U19" s="44"/>
      <c r="V19" s="44"/>
      <c r="W19" s="44"/>
      <c r="X19" s="44"/>
      <c r="Y19" s="11"/>
      <c r="Z19" s="28"/>
      <c r="AA19" s="28"/>
      <c r="AB19" s="11"/>
      <c r="AC19" s="11"/>
      <c r="AD19" s="11"/>
      <c r="AE19" s="11"/>
      <c r="AF19" s="11"/>
      <c r="AG19" s="11"/>
      <c r="AH19" s="11"/>
    </row>
    <row r="20" spans="1:34" s="12" customFormat="1" ht="27.75" customHeight="1">
      <c r="A20" s="312"/>
      <c r="B20" s="308" t="s">
        <v>107</v>
      </c>
      <c r="C20" s="314">
        <v>10</v>
      </c>
      <c r="D20" s="314">
        <v>12</v>
      </c>
      <c r="E20" s="314">
        <v>14</v>
      </c>
      <c r="F20" s="314">
        <v>16</v>
      </c>
      <c r="G20" s="314">
        <v>18</v>
      </c>
      <c r="H20" s="311" t="s">
        <v>5</v>
      </c>
      <c r="I20" s="308" t="s">
        <v>91</v>
      </c>
      <c r="J20" s="39" t="s">
        <v>55</v>
      </c>
      <c r="K20" s="37">
        <f t="shared" si="1"/>
        <v>439.5</v>
      </c>
      <c r="L20" s="49">
        <v>72</v>
      </c>
      <c r="M20" s="219">
        <f>ROUND((L20*1.1),1)</f>
        <v>79.2</v>
      </c>
      <c r="N20" s="219">
        <f>ROUND((M20*1.1),1)</f>
        <v>87.1</v>
      </c>
      <c r="O20" s="219">
        <f>ROUND((N20*1.1),1)</f>
        <v>95.8</v>
      </c>
      <c r="P20" s="219">
        <f>ROUND((O20*1.1),1)</f>
        <v>105.4</v>
      </c>
      <c r="Q20" s="210"/>
      <c r="R20" s="210"/>
      <c r="S20" s="44"/>
      <c r="T20" s="44"/>
      <c r="U20" s="44"/>
      <c r="V20" s="44"/>
      <c r="W20" s="44"/>
      <c r="X20" s="44"/>
      <c r="Y20" s="6">
        <v>60</v>
      </c>
      <c r="Z20" s="27">
        <v>5011</v>
      </c>
      <c r="AA20" s="28"/>
      <c r="AB20" s="11"/>
      <c r="AC20" s="11"/>
      <c r="AD20" s="11"/>
      <c r="AE20" s="11"/>
      <c r="AF20" s="11"/>
      <c r="AG20" s="11"/>
      <c r="AH20" s="11"/>
    </row>
    <row r="21" spans="1:34" ht="27" customHeight="1">
      <c r="A21" s="312"/>
      <c r="B21" s="309"/>
      <c r="C21" s="315"/>
      <c r="D21" s="315"/>
      <c r="E21" s="315"/>
      <c r="F21" s="315"/>
      <c r="G21" s="315"/>
      <c r="H21" s="312"/>
      <c r="I21" s="309"/>
      <c r="J21" s="39" t="s">
        <v>26</v>
      </c>
      <c r="K21" s="37">
        <f t="shared" si="1"/>
        <v>0</v>
      </c>
      <c r="L21" s="37"/>
      <c r="M21" s="37"/>
      <c r="N21" s="37"/>
      <c r="O21" s="37"/>
      <c r="P21" s="38"/>
      <c r="Q21" s="197"/>
      <c r="R21" s="197"/>
      <c r="S21" s="38"/>
      <c r="T21" s="259" t="s">
        <v>125</v>
      </c>
      <c r="U21" s="38"/>
      <c r="V21" s="38"/>
      <c r="W21" s="38"/>
      <c r="X21" s="38"/>
      <c r="Y21" s="6">
        <v>60</v>
      </c>
      <c r="Z21" s="27">
        <v>5011</v>
      </c>
      <c r="AA21" s="27"/>
      <c r="AB21" s="6"/>
      <c r="AC21" s="6"/>
      <c r="AD21" s="6"/>
      <c r="AE21" s="6"/>
      <c r="AF21" s="6"/>
      <c r="AG21" s="6"/>
      <c r="AH21" s="6"/>
    </row>
    <row r="22" spans="1:34" ht="75" customHeight="1">
      <c r="A22" s="312"/>
      <c r="B22" s="310"/>
      <c r="C22" s="316"/>
      <c r="D22" s="316"/>
      <c r="E22" s="316"/>
      <c r="F22" s="316"/>
      <c r="G22" s="316"/>
      <c r="H22" s="313"/>
      <c r="I22" s="310"/>
      <c r="J22" s="39" t="s">
        <v>27</v>
      </c>
      <c r="K22" s="37">
        <f t="shared" si="1"/>
        <v>0</v>
      </c>
      <c r="L22" s="39"/>
      <c r="M22" s="40"/>
      <c r="N22" s="39"/>
      <c r="O22" s="39"/>
      <c r="P22" s="41"/>
      <c r="Q22" s="186"/>
      <c r="R22" s="198"/>
      <c r="S22" s="41"/>
      <c r="T22" s="41"/>
      <c r="U22" s="41"/>
      <c r="V22" s="41"/>
      <c r="W22" s="41"/>
      <c r="X22" s="41"/>
      <c r="Y22" s="6"/>
      <c r="Z22" s="27"/>
      <c r="AA22" s="27"/>
      <c r="AB22" s="6"/>
      <c r="AC22" s="6"/>
      <c r="AD22" s="6"/>
      <c r="AE22" s="6"/>
      <c r="AF22" s="6"/>
      <c r="AG22" s="6"/>
      <c r="AH22" s="6"/>
    </row>
    <row r="23" spans="1:34" ht="48.75" customHeight="1">
      <c r="A23" s="312"/>
      <c r="B23" s="308" t="s">
        <v>33</v>
      </c>
      <c r="C23" s="314">
        <v>300</v>
      </c>
      <c r="D23" s="314">
        <v>350</v>
      </c>
      <c r="E23" s="314">
        <v>400</v>
      </c>
      <c r="F23" s="314">
        <v>450</v>
      </c>
      <c r="G23" s="314">
        <v>500</v>
      </c>
      <c r="H23" s="311" t="s">
        <v>6</v>
      </c>
      <c r="I23" s="308"/>
      <c r="J23" s="39" t="s">
        <v>55</v>
      </c>
      <c r="K23" s="37">
        <f t="shared" si="1"/>
        <v>0</v>
      </c>
      <c r="L23" s="39"/>
      <c r="M23" s="40"/>
      <c r="N23" s="39"/>
      <c r="O23" s="39"/>
      <c r="P23" s="41"/>
      <c r="Q23" s="186"/>
      <c r="R23" s="198"/>
      <c r="S23" s="41"/>
      <c r="T23" s="41"/>
      <c r="U23" s="41"/>
      <c r="V23" s="41"/>
      <c r="W23" s="41"/>
      <c r="X23" s="41"/>
      <c r="Y23" s="6"/>
      <c r="Z23" s="27"/>
      <c r="AA23" s="27"/>
      <c r="AB23" s="6"/>
      <c r="AC23" s="6"/>
      <c r="AD23" s="6"/>
      <c r="AE23" s="6"/>
      <c r="AF23" s="6"/>
      <c r="AG23" s="6"/>
      <c r="AH23" s="6"/>
    </row>
    <row r="24" spans="1:34" ht="42.75" customHeight="1">
      <c r="A24" s="312"/>
      <c r="B24" s="309"/>
      <c r="C24" s="315"/>
      <c r="D24" s="315"/>
      <c r="E24" s="315"/>
      <c r="F24" s="315"/>
      <c r="G24" s="315"/>
      <c r="H24" s="312"/>
      <c r="I24" s="309"/>
      <c r="J24" s="39" t="s">
        <v>26</v>
      </c>
      <c r="K24" s="37">
        <f t="shared" si="1"/>
        <v>0</v>
      </c>
      <c r="L24" s="39"/>
      <c r="M24" s="40"/>
      <c r="N24" s="39"/>
      <c r="O24" s="39"/>
      <c r="P24" s="41"/>
      <c r="Q24" s="186"/>
      <c r="R24" s="198"/>
      <c r="S24" s="41"/>
      <c r="T24" s="41"/>
      <c r="U24" s="41"/>
      <c r="V24" s="41"/>
      <c r="W24" s="41"/>
      <c r="X24" s="41"/>
      <c r="Y24" s="6"/>
      <c r="Z24" s="27"/>
      <c r="AA24" s="27"/>
      <c r="AB24" s="6"/>
      <c r="AC24" s="6"/>
      <c r="AD24" s="6"/>
      <c r="AE24" s="6"/>
      <c r="AF24" s="6"/>
      <c r="AG24" s="6"/>
      <c r="AH24" s="6"/>
    </row>
    <row r="25" spans="1:34" ht="64.5" customHeight="1">
      <c r="A25" s="313"/>
      <c r="B25" s="310"/>
      <c r="C25" s="316"/>
      <c r="D25" s="316"/>
      <c r="E25" s="316"/>
      <c r="F25" s="316"/>
      <c r="G25" s="316"/>
      <c r="H25" s="313"/>
      <c r="I25" s="310"/>
      <c r="J25" s="39" t="s">
        <v>27</v>
      </c>
      <c r="K25" s="37">
        <f t="shared" si="1"/>
        <v>0</v>
      </c>
      <c r="L25" s="39"/>
      <c r="M25" s="40"/>
      <c r="N25" s="39"/>
      <c r="O25" s="39"/>
      <c r="P25" s="41"/>
      <c r="Q25" s="186"/>
      <c r="R25" s="198"/>
      <c r="S25" s="41"/>
      <c r="T25" s="41"/>
      <c r="U25" s="41"/>
      <c r="V25" s="41"/>
      <c r="W25" s="41"/>
      <c r="X25" s="41"/>
      <c r="Y25" s="6"/>
      <c r="Z25" s="27"/>
      <c r="AA25" s="27"/>
      <c r="AB25" s="6"/>
      <c r="AC25" s="6"/>
      <c r="AD25" s="6"/>
      <c r="AE25" s="6"/>
      <c r="AF25" s="6"/>
      <c r="AG25" s="6"/>
      <c r="AH25" s="6"/>
    </row>
    <row r="26" spans="1:34" ht="15.75" customHeight="1">
      <c r="A26" s="331" t="s">
        <v>59</v>
      </c>
      <c r="B26" s="332"/>
      <c r="C26" s="332"/>
      <c r="D26" s="332"/>
      <c r="E26" s="332"/>
      <c r="F26" s="332"/>
      <c r="G26" s="332"/>
      <c r="H26" s="332"/>
      <c r="I26" s="333"/>
      <c r="J26" s="45"/>
      <c r="K26" s="46">
        <f>SUM(K8:K25)</f>
        <v>99934.200000000012</v>
      </c>
      <c r="L26" s="46">
        <f t="shared" ref="L26:Q26" si="4">SUM(L8:L25)</f>
        <v>16368.8</v>
      </c>
      <c r="M26" s="46">
        <f t="shared" si="4"/>
        <v>18005.7</v>
      </c>
      <c r="N26" s="46">
        <f t="shared" si="4"/>
        <v>19806.5</v>
      </c>
      <c r="O26" s="46">
        <f t="shared" si="4"/>
        <v>21787.200000000001</v>
      </c>
      <c r="P26" s="46">
        <f t="shared" si="4"/>
        <v>23966</v>
      </c>
      <c r="Q26" s="46">
        <f t="shared" si="4"/>
        <v>7885.7999999999993</v>
      </c>
      <c r="R26" s="46">
        <f>SUM(R8:R25)</f>
        <v>14968.5</v>
      </c>
      <c r="S26" s="46">
        <f>SUM(S8:S25)</f>
        <v>1600.1</v>
      </c>
      <c r="T26" s="46"/>
      <c r="U26" s="46"/>
      <c r="V26" s="46"/>
      <c r="W26" s="46"/>
      <c r="X26" s="46"/>
      <c r="Y26" s="6"/>
      <c r="Z26" s="27"/>
      <c r="AA26" s="27"/>
      <c r="AB26" s="6"/>
      <c r="AC26" s="6"/>
      <c r="AD26" s="6"/>
      <c r="AE26" s="6"/>
      <c r="AF26" s="6"/>
      <c r="AG26" s="6"/>
      <c r="AH26" s="6"/>
    </row>
    <row r="27" spans="1:34" ht="15.75" customHeight="1">
      <c r="A27" s="68" t="s">
        <v>38</v>
      </c>
      <c r="B27" s="69"/>
      <c r="C27" s="69"/>
      <c r="D27" s="69"/>
      <c r="E27" s="69"/>
      <c r="F27" s="69"/>
      <c r="G27" s="69"/>
      <c r="H27" s="69"/>
      <c r="I27" s="70"/>
      <c r="J27" s="45" t="s">
        <v>55</v>
      </c>
      <c r="K27" s="46">
        <f t="shared" ref="K27:Q27" si="5">K8+K11+K14+K23+K17+K20</f>
        <v>57895.5</v>
      </c>
      <c r="L27" s="46">
        <f>L8+L11+L14+L23+L17+L20</f>
        <v>9483.0999999999985</v>
      </c>
      <c r="M27" s="46">
        <f t="shared" si="5"/>
        <v>10431.400000000001</v>
      </c>
      <c r="N27" s="46">
        <f t="shared" si="5"/>
        <v>11474.6</v>
      </c>
      <c r="O27" s="46">
        <f t="shared" si="5"/>
        <v>12622.1</v>
      </c>
      <c r="P27" s="46">
        <f t="shared" si="5"/>
        <v>13884.3</v>
      </c>
      <c r="Q27" s="46">
        <f t="shared" si="5"/>
        <v>7885.7999999999993</v>
      </c>
      <c r="R27" s="46">
        <f t="shared" ref="R27:S29" si="6">R8+R11+R14+R23+R17+R20</f>
        <v>0</v>
      </c>
      <c r="S27" s="46">
        <f t="shared" si="6"/>
        <v>0</v>
      </c>
      <c r="T27" s="46"/>
      <c r="U27" s="46"/>
      <c r="V27" s="46"/>
      <c r="W27" s="46"/>
      <c r="X27" s="46"/>
      <c r="Y27" s="6"/>
      <c r="Z27" s="27"/>
      <c r="AA27" s="27"/>
      <c r="AB27" s="6"/>
      <c r="AC27" s="6"/>
      <c r="AD27" s="6"/>
      <c r="AE27" s="6"/>
      <c r="AF27" s="6"/>
      <c r="AG27" s="6"/>
      <c r="AH27" s="6"/>
    </row>
    <row r="28" spans="1:34">
      <c r="A28" s="71"/>
      <c r="B28" s="72"/>
      <c r="C28" s="72"/>
      <c r="D28" s="72"/>
      <c r="E28" s="72"/>
      <c r="F28" s="72"/>
      <c r="G28" s="72"/>
      <c r="H28" s="72"/>
      <c r="I28" s="73"/>
      <c r="J28" s="45" t="s">
        <v>26</v>
      </c>
      <c r="K28" s="46">
        <f t="shared" ref="K28:P29" si="7">K9+K12+K15+K24+K18+K21</f>
        <v>42038.7</v>
      </c>
      <c r="L28" s="46">
        <f t="shared" si="7"/>
        <v>6885.7</v>
      </c>
      <c r="M28" s="46">
        <f t="shared" si="7"/>
        <v>7574.2999999999993</v>
      </c>
      <c r="N28" s="46">
        <f t="shared" si="7"/>
        <v>8331.9</v>
      </c>
      <c r="O28" s="46">
        <f t="shared" si="7"/>
        <v>9165.1</v>
      </c>
      <c r="P28" s="46">
        <f t="shared" si="7"/>
        <v>10081.700000000001</v>
      </c>
      <c r="Q28" s="46">
        <f>Q9+Q12+Q15+Q24+Q18+Q21</f>
        <v>0</v>
      </c>
      <c r="R28" s="46">
        <f t="shared" si="6"/>
        <v>14968.5</v>
      </c>
      <c r="S28" s="46">
        <f t="shared" si="6"/>
        <v>1600.1</v>
      </c>
      <c r="T28" s="46"/>
      <c r="U28" s="46"/>
      <c r="V28" s="46"/>
      <c r="W28" s="46"/>
      <c r="X28" s="46"/>
      <c r="Y28" s="6"/>
      <c r="Z28" s="27"/>
      <c r="AA28" s="27"/>
      <c r="AB28" s="6"/>
      <c r="AC28" s="6"/>
      <c r="AD28" s="6"/>
      <c r="AE28" s="6"/>
      <c r="AF28" s="6"/>
      <c r="AG28" s="6"/>
      <c r="AH28" s="6"/>
    </row>
    <row r="29" spans="1:34">
      <c r="A29" s="74"/>
      <c r="B29" s="75"/>
      <c r="C29" s="75"/>
      <c r="D29" s="75"/>
      <c r="E29" s="75"/>
      <c r="F29" s="75"/>
      <c r="G29" s="75"/>
      <c r="H29" s="75"/>
      <c r="I29" s="76"/>
      <c r="J29" s="45" t="s">
        <v>27</v>
      </c>
      <c r="K29" s="46">
        <f t="shared" si="7"/>
        <v>0</v>
      </c>
      <c r="L29" s="46">
        <f t="shared" si="7"/>
        <v>0</v>
      </c>
      <c r="M29" s="46">
        <f t="shared" si="7"/>
        <v>0</v>
      </c>
      <c r="N29" s="46">
        <f t="shared" si="7"/>
        <v>0</v>
      </c>
      <c r="O29" s="46">
        <f t="shared" si="7"/>
        <v>0</v>
      </c>
      <c r="P29" s="46">
        <f t="shared" si="7"/>
        <v>0</v>
      </c>
      <c r="Q29" s="46">
        <f>Q10+Q13+Q16+Q25+Q19+Q22</f>
        <v>0</v>
      </c>
      <c r="R29" s="46">
        <f t="shared" si="6"/>
        <v>0</v>
      </c>
      <c r="S29" s="46">
        <f t="shared" si="6"/>
        <v>0</v>
      </c>
      <c r="T29" s="46"/>
      <c r="U29" s="46"/>
      <c r="V29" s="46"/>
      <c r="W29" s="46"/>
      <c r="X29" s="46"/>
      <c r="Y29" s="6"/>
      <c r="Z29" s="27"/>
      <c r="AA29" s="27"/>
      <c r="AB29" s="6"/>
      <c r="AC29" s="6"/>
      <c r="AD29" s="6"/>
      <c r="AE29" s="6"/>
      <c r="AF29" s="6"/>
      <c r="AG29" s="6"/>
      <c r="AH29" s="6"/>
    </row>
    <row r="30" spans="1:34" ht="234.75" customHeight="1">
      <c r="A30" s="148" t="s">
        <v>60</v>
      </c>
      <c r="B30" s="96" t="s">
        <v>107</v>
      </c>
      <c r="C30" s="180">
        <v>5</v>
      </c>
      <c r="D30" s="180">
        <v>7</v>
      </c>
      <c r="E30" s="180">
        <v>10</v>
      </c>
      <c r="F30" s="180">
        <v>12</v>
      </c>
      <c r="G30" s="180">
        <v>15</v>
      </c>
      <c r="H30" s="145" t="s">
        <v>61</v>
      </c>
      <c r="I30" s="96" t="s">
        <v>93</v>
      </c>
      <c r="J30" s="39" t="s">
        <v>55</v>
      </c>
      <c r="K30" s="37">
        <f t="shared" ref="K30:K35" si="8">SUM(L30:P30)</f>
        <v>131.80000000000001</v>
      </c>
      <c r="L30" s="162">
        <v>21.6</v>
      </c>
      <c r="M30" s="219">
        <f>ROUND((L30*1.1),1)</f>
        <v>23.8</v>
      </c>
      <c r="N30" s="219">
        <f>ROUND((M30*1.1),1)-0.1</f>
        <v>26.099999999999998</v>
      </c>
      <c r="O30" s="219">
        <f>ROUND((N30*1.1),1)</f>
        <v>28.7</v>
      </c>
      <c r="P30" s="219">
        <f>ROUND((O30*1.1),1)</f>
        <v>31.6</v>
      </c>
      <c r="Q30" s="209">
        <f>18</f>
        <v>18</v>
      </c>
      <c r="R30" s="209"/>
      <c r="S30" s="55"/>
      <c r="T30" s="55"/>
      <c r="U30" s="55"/>
      <c r="V30" s="55"/>
      <c r="W30" s="55"/>
      <c r="X30" s="55"/>
      <c r="Y30" s="6"/>
      <c r="Z30" s="27"/>
      <c r="AA30" s="27"/>
      <c r="AB30" s="6"/>
      <c r="AC30" s="6"/>
      <c r="AD30" s="6"/>
      <c r="AE30" s="6"/>
      <c r="AF30" s="6"/>
      <c r="AG30" s="6"/>
      <c r="AH30" s="6"/>
    </row>
    <row r="31" spans="1:34" ht="35.25" customHeight="1">
      <c r="A31" s="149"/>
      <c r="B31" s="97"/>
      <c r="C31" s="174"/>
      <c r="D31" s="174"/>
      <c r="E31" s="174"/>
      <c r="F31" s="174"/>
      <c r="G31" s="174"/>
      <c r="H31" s="146"/>
      <c r="I31" s="98"/>
      <c r="J31" s="39" t="s">
        <v>26</v>
      </c>
      <c r="K31" s="37">
        <f t="shared" si="8"/>
        <v>0</v>
      </c>
      <c r="L31" s="37"/>
      <c r="M31" s="37"/>
      <c r="N31" s="37"/>
      <c r="O31" s="37"/>
      <c r="P31" s="38"/>
      <c r="Q31" s="185"/>
      <c r="R31" s="200">
        <f>18</f>
        <v>18</v>
      </c>
      <c r="S31" s="38"/>
      <c r="T31" s="258" t="s">
        <v>126</v>
      </c>
      <c r="U31" s="38"/>
      <c r="V31" s="38"/>
      <c r="W31" s="38"/>
      <c r="X31" s="38"/>
      <c r="Y31" s="18">
        <v>18</v>
      </c>
      <c r="Z31" s="27">
        <v>5022</v>
      </c>
      <c r="AA31" s="27"/>
      <c r="AB31" s="6">
        <f>Y31+Y49</f>
        <v>1081</v>
      </c>
      <c r="AC31" s="6"/>
      <c r="AD31" s="22">
        <f>L31+L49</f>
        <v>10.8</v>
      </c>
      <c r="AE31" s="6"/>
      <c r="AF31" s="6"/>
      <c r="AG31" s="6"/>
      <c r="AH31" s="6"/>
    </row>
    <row r="32" spans="1:34" ht="30.75" customHeight="1">
      <c r="A32" s="149"/>
      <c r="B32" s="99"/>
      <c r="C32" s="207"/>
      <c r="D32" s="207"/>
      <c r="E32" s="207"/>
      <c r="F32" s="207"/>
      <c r="G32" s="207"/>
      <c r="H32" s="147"/>
      <c r="I32" s="100"/>
      <c r="J32" s="39" t="s">
        <v>27</v>
      </c>
      <c r="K32" s="37">
        <f t="shared" si="8"/>
        <v>0</v>
      </c>
      <c r="L32" s="39"/>
      <c r="M32" s="40"/>
      <c r="N32" s="39"/>
      <c r="O32" s="39"/>
      <c r="P32" s="41"/>
      <c r="Q32" s="186"/>
      <c r="R32" s="198"/>
      <c r="S32" s="41"/>
      <c r="T32" s="41"/>
      <c r="U32" s="41"/>
      <c r="V32" s="41"/>
      <c r="W32" s="41"/>
      <c r="X32" s="41"/>
      <c r="Y32" s="6"/>
      <c r="Z32" s="27"/>
      <c r="AA32" s="27"/>
      <c r="AB32" s="6"/>
      <c r="AC32" s="6"/>
      <c r="AD32" s="6"/>
      <c r="AE32" s="6"/>
      <c r="AF32" s="6"/>
      <c r="AG32" s="6"/>
      <c r="AH32" s="6"/>
    </row>
    <row r="33" spans="1:34" ht="220.5" customHeight="1">
      <c r="A33" s="149"/>
      <c r="B33" s="101" t="s">
        <v>42</v>
      </c>
      <c r="C33" s="180">
        <v>100</v>
      </c>
      <c r="D33" s="180">
        <v>120</v>
      </c>
      <c r="E33" s="180">
        <v>150</v>
      </c>
      <c r="F33" s="180">
        <v>180</v>
      </c>
      <c r="G33" s="180">
        <v>220</v>
      </c>
      <c r="H33" s="145" t="s">
        <v>62</v>
      </c>
      <c r="I33" s="96" t="s">
        <v>149</v>
      </c>
      <c r="J33" s="39" t="s">
        <v>55</v>
      </c>
      <c r="K33" s="37">
        <f t="shared" si="8"/>
        <v>610.20000000000005</v>
      </c>
      <c r="L33" s="49">
        <v>100</v>
      </c>
      <c r="M33" s="219">
        <f>ROUND((L33*1.1),1)</f>
        <v>110</v>
      </c>
      <c r="N33" s="219">
        <f>ROUND((M33*1.1),1)-0.1</f>
        <v>120.9</v>
      </c>
      <c r="O33" s="219">
        <f>ROUND((N33*1.1),1)</f>
        <v>133</v>
      </c>
      <c r="P33" s="219">
        <f>ROUND((O33*1.1),1)</f>
        <v>146.30000000000001</v>
      </c>
      <c r="Q33" s="186"/>
      <c r="R33" s="198"/>
      <c r="S33" s="41"/>
      <c r="T33" s="41"/>
      <c r="U33" s="41"/>
      <c r="V33" s="41"/>
      <c r="W33" s="41"/>
      <c r="X33" s="41"/>
      <c r="Y33" s="6"/>
      <c r="Z33" s="27"/>
      <c r="AA33" s="27"/>
      <c r="AB33" s="6"/>
      <c r="AC33" s="6"/>
      <c r="AD33" s="6"/>
      <c r="AE33" s="6"/>
      <c r="AF33" s="6"/>
      <c r="AG33" s="6"/>
      <c r="AH33" s="6"/>
    </row>
    <row r="34" spans="1:34" ht="26.25" customHeight="1">
      <c r="A34" s="149"/>
      <c r="B34" s="102"/>
      <c r="C34" s="174"/>
      <c r="D34" s="174"/>
      <c r="E34" s="174"/>
      <c r="F34" s="174"/>
      <c r="G34" s="174"/>
      <c r="H34" s="97"/>
      <c r="I34" s="98"/>
      <c r="J34" s="53" t="s">
        <v>26</v>
      </c>
      <c r="K34" s="37">
        <f t="shared" si="8"/>
        <v>2320</v>
      </c>
      <c r="L34" s="49">
        <f>480-L33</f>
        <v>380</v>
      </c>
      <c r="M34" s="218">
        <f>ROUND((L34*1.1),1)</f>
        <v>418</v>
      </c>
      <c r="N34" s="218">
        <f>ROUND((M34*1.1),1)</f>
        <v>459.8</v>
      </c>
      <c r="O34" s="218">
        <f>ROUND((N34*1.1),1)</f>
        <v>505.8</v>
      </c>
      <c r="P34" s="218">
        <f>ROUND((O34*1.1),1)</f>
        <v>556.4</v>
      </c>
      <c r="Q34" s="185"/>
      <c r="R34" s="200"/>
      <c r="S34" s="38"/>
      <c r="T34" s="258" t="s">
        <v>127</v>
      </c>
      <c r="U34" s="38"/>
      <c r="V34" s="38"/>
      <c r="W34" s="38"/>
      <c r="X34" s="38"/>
      <c r="Y34" s="6">
        <v>400</v>
      </c>
      <c r="Z34" s="27">
        <v>3242</v>
      </c>
      <c r="AA34" s="27"/>
      <c r="AB34" s="26">
        <f>Y34</f>
        <v>400</v>
      </c>
      <c r="AC34" s="26"/>
      <c r="AD34" s="6"/>
      <c r="AE34" s="6"/>
      <c r="AF34" s="6"/>
      <c r="AG34" s="6"/>
      <c r="AH34" s="6"/>
    </row>
    <row r="35" spans="1:34" ht="29.25" customHeight="1">
      <c r="A35" s="150"/>
      <c r="B35" s="104"/>
      <c r="C35" s="207"/>
      <c r="D35" s="207"/>
      <c r="E35" s="207"/>
      <c r="F35" s="207"/>
      <c r="G35" s="207"/>
      <c r="H35" s="99"/>
      <c r="I35" s="100"/>
      <c r="J35" s="39" t="s">
        <v>27</v>
      </c>
      <c r="K35" s="37">
        <f t="shared" si="8"/>
        <v>0</v>
      </c>
      <c r="L35" s="39"/>
      <c r="M35" s="40"/>
      <c r="N35" s="39"/>
      <c r="O35" s="39"/>
      <c r="P35" s="41"/>
      <c r="Q35" s="186"/>
      <c r="R35" s="198"/>
      <c r="S35" s="41"/>
      <c r="T35" s="41"/>
      <c r="U35" s="41"/>
      <c r="V35" s="41"/>
      <c r="W35" s="41"/>
      <c r="X35" s="41"/>
      <c r="Y35" s="6"/>
      <c r="Z35" s="27"/>
      <c r="AA35" s="27"/>
      <c r="AB35" s="6"/>
      <c r="AC35" s="6"/>
      <c r="AD35" s="6"/>
      <c r="AE35" s="6"/>
      <c r="AF35" s="6"/>
      <c r="AG35" s="6"/>
      <c r="AH35" s="6"/>
    </row>
    <row r="36" spans="1:34">
      <c r="A36" s="105" t="s">
        <v>65</v>
      </c>
      <c r="B36" s="106"/>
      <c r="C36" s="106"/>
      <c r="D36" s="106"/>
      <c r="E36" s="106"/>
      <c r="F36" s="106"/>
      <c r="G36" s="106"/>
      <c r="H36" s="106"/>
      <c r="I36" s="107"/>
      <c r="J36" s="45"/>
      <c r="K36" s="46">
        <f t="shared" ref="K36:Q36" si="9">SUM(K30:K35)</f>
        <v>3062</v>
      </c>
      <c r="L36" s="46">
        <f>SUM(L30:L35)</f>
        <v>501.6</v>
      </c>
      <c r="M36" s="46">
        <f t="shared" si="9"/>
        <v>551.79999999999995</v>
      </c>
      <c r="N36" s="46">
        <f t="shared" si="9"/>
        <v>606.79999999999995</v>
      </c>
      <c r="O36" s="46">
        <f t="shared" si="9"/>
        <v>667.5</v>
      </c>
      <c r="P36" s="46">
        <f t="shared" si="9"/>
        <v>734.3</v>
      </c>
      <c r="Q36" s="46">
        <f t="shared" si="9"/>
        <v>18</v>
      </c>
      <c r="R36" s="46">
        <f>SUM(R30:R35)</f>
        <v>18</v>
      </c>
      <c r="S36" s="46">
        <f>SUM(S30:S35)</f>
        <v>0</v>
      </c>
      <c r="T36" s="46"/>
      <c r="U36" s="46"/>
      <c r="V36" s="46"/>
      <c r="W36" s="46"/>
      <c r="X36" s="46"/>
      <c r="Y36" s="6"/>
      <c r="Z36" s="27"/>
      <c r="AA36" s="27"/>
      <c r="AB36" s="6"/>
      <c r="AC36" s="6"/>
      <c r="AD36" s="6"/>
      <c r="AE36" s="6"/>
      <c r="AF36" s="6"/>
      <c r="AG36" s="6"/>
      <c r="AH36" s="6"/>
    </row>
    <row r="37" spans="1:34">
      <c r="A37" s="77" t="s">
        <v>38</v>
      </c>
      <c r="B37" s="78"/>
      <c r="C37" s="78"/>
      <c r="D37" s="78"/>
      <c r="E37" s="78"/>
      <c r="F37" s="78"/>
      <c r="G37" s="78"/>
      <c r="H37" s="78"/>
      <c r="I37" s="79"/>
      <c r="J37" s="45" t="s">
        <v>55</v>
      </c>
      <c r="K37" s="46">
        <f t="shared" ref="K37:Q37" si="10">K30+K33</f>
        <v>742</v>
      </c>
      <c r="L37" s="46">
        <f>L30+L33</f>
        <v>121.6</v>
      </c>
      <c r="M37" s="46">
        <f t="shared" si="10"/>
        <v>133.80000000000001</v>
      </c>
      <c r="N37" s="46">
        <f t="shared" si="10"/>
        <v>147</v>
      </c>
      <c r="O37" s="46">
        <f t="shared" si="10"/>
        <v>161.69999999999999</v>
      </c>
      <c r="P37" s="46">
        <f t="shared" si="10"/>
        <v>177.9</v>
      </c>
      <c r="Q37" s="46">
        <f t="shared" si="10"/>
        <v>18</v>
      </c>
      <c r="R37" s="46">
        <f t="shared" ref="R37:S39" si="11">R30+R33</f>
        <v>0</v>
      </c>
      <c r="S37" s="46">
        <f t="shared" si="11"/>
        <v>0</v>
      </c>
      <c r="T37" s="46"/>
      <c r="U37" s="46"/>
      <c r="V37" s="46"/>
      <c r="W37" s="46"/>
      <c r="X37" s="46"/>
      <c r="Y37" s="6"/>
      <c r="Z37" s="27"/>
      <c r="AA37" s="27"/>
      <c r="AB37" s="6"/>
      <c r="AC37" s="6"/>
      <c r="AD37" s="6"/>
      <c r="AE37" s="6"/>
      <c r="AF37" s="6"/>
      <c r="AG37" s="6"/>
      <c r="AH37" s="6"/>
    </row>
    <row r="38" spans="1:34">
      <c r="A38" s="80"/>
      <c r="B38" s="81"/>
      <c r="C38" s="81"/>
      <c r="D38" s="81"/>
      <c r="E38" s="81"/>
      <c r="F38" s="81"/>
      <c r="G38" s="81"/>
      <c r="H38" s="81"/>
      <c r="I38" s="82"/>
      <c r="J38" s="45" t="s">
        <v>26</v>
      </c>
      <c r="K38" s="46">
        <f t="shared" ref="K38:P39" si="12">K31+K34</f>
        <v>2320</v>
      </c>
      <c r="L38" s="46">
        <f t="shared" si="12"/>
        <v>380</v>
      </c>
      <c r="M38" s="46">
        <f t="shared" si="12"/>
        <v>418</v>
      </c>
      <c r="N38" s="46">
        <f t="shared" si="12"/>
        <v>459.8</v>
      </c>
      <c r="O38" s="46">
        <f t="shared" si="12"/>
        <v>505.8</v>
      </c>
      <c r="P38" s="46">
        <f t="shared" si="12"/>
        <v>556.4</v>
      </c>
      <c r="Q38" s="46">
        <f>Q31+Q34</f>
        <v>0</v>
      </c>
      <c r="R38" s="46">
        <f t="shared" si="11"/>
        <v>18</v>
      </c>
      <c r="S38" s="46">
        <f t="shared" si="11"/>
        <v>0</v>
      </c>
      <c r="T38" s="46"/>
      <c r="U38" s="46"/>
      <c r="V38" s="46"/>
      <c r="W38" s="46"/>
      <c r="X38" s="46"/>
      <c r="Y38" s="6"/>
      <c r="Z38" s="27"/>
      <c r="AA38" s="27"/>
      <c r="AB38" s="6"/>
      <c r="AC38" s="6"/>
      <c r="AD38" s="6"/>
      <c r="AE38" s="6"/>
      <c r="AF38" s="6"/>
      <c r="AG38" s="6"/>
      <c r="AH38" s="6"/>
    </row>
    <row r="39" spans="1:34">
      <c r="A39" s="83"/>
      <c r="B39" s="84"/>
      <c r="C39" s="84"/>
      <c r="D39" s="84"/>
      <c r="E39" s="84"/>
      <c r="F39" s="84"/>
      <c r="G39" s="84"/>
      <c r="H39" s="84"/>
      <c r="I39" s="85"/>
      <c r="J39" s="45" t="s">
        <v>27</v>
      </c>
      <c r="K39" s="46">
        <f t="shared" si="12"/>
        <v>0</v>
      </c>
      <c r="L39" s="46">
        <f t="shared" si="12"/>
        <v>0</v>
      </c>
      <c r="M39" s="46">
        <f t="shared" si="12"/>
        <v>0</v>
      </c>
      <c r="N39" s="46">
        <f t="shared" si="12"/>
        <v>0</v>
      </c>
      <c r="O39" s="46">
        <f t="shared" si="12"/>
        <v>0</v>
      </c>
      <c r="P39" s="46">
        <f t="shared" si="12"/>
        <v>0</v>
      </c>
      <c r="Q39" s="46">
        <f>Q32+Q35</f>
        <v>0</v>
      </c>
      <c r="R39" s="46">
        <f t="shared" si="11"/>
        <v>0</v>
      </c>
      <c r="S39" s="46">
        <f t="shared" si="11"/>
        <v>0</v>
      </c>
      <c r="T39" s="46"/>
      <c r="U39" s="46"/>
      <c r="V39" s="46"/>
      <c r="W39" s="46"/>
      <c r="X39" s="46"/>
      <c r="Y39" s="6"/>
      <c r="Z39" s="27"/>
      <c r="AA39" s="27"/>
      <c r="AB39" s="6"/>
      <c r="AC39" s="6"/>
      <c r="AD39" s="6"/>
      <c r="AE39" s="6"/>
      <c r="AF39" s="6"/>
      <c r="AG39" s="6"/>
      <c r="AH39" s="6"/>
    </row>
    <row r="40" spans="1:34" ht="82.5" customHeight="1">
      <c r="A40" s="148" t="s">
        <v>63</v>
      </c>
      <c r="B40" s="101" t="s">
        <v>39</v>
      </c>
      <c r="C40" s="221">
        <v>15000</v>
      </c>
      <c r="D40" s="221">
        <v>15500</v>
      </c>
      <c r="E40" s="221">
        <v>16000</v>
      </c>
      <c r="F40" s="221">
        <v>16500</v>
      </c>
      <c r="G40" s="221">
        <v>17000</v>
      </c>
      <c r="H40" s="145" t="s">
        <v>94</v>
      </c>
      <c r="I40" s="250" t="s">
        <v>85</v>
      </c>
      <c r="J40" s="190" t="s">
        <v>55</v>
      </c>
      <c r="K40" s="251">
        <f t="shared" ref="K40:K97" si="13">SUM(L40:P40)</f>
        <v>2143.9</v>
      </c>
      <c r="L40" s="252">
        <f>ROUND((Q40*1.2),1)</f>
        <v>351.2</v>
      </c>
      <c r="M40" s="266">
        <f t="shared" ref="M40:O42" si="14">ROUND((L40*1.1),1)</f>
        <v>386.3</v>
      </c>
      <c r="N40" s="266">
        <f t="shared" si="14"/>
        <v>424.9</v>
      </c>
      <c r="O40" s="266">
        <f t="shared" si="14"/>
        <v>467.4</v>
      </c>
      <c r="P40" s="266">
        <f t="shared" ref="P40:P52" si="15">ROUND((O40*1.1),1)</f>
        <v>514.1</v>
      </c>
      <c r="Q40" s="189">
        <f>292.625</f>
        <v>292.625</v>
      </c>
      <c r="R40" s="202"/>
      <c r="S40" s="55"/>
      <c r="T40" s="55"/>
      <c r="U40" s="55"/>
      <c r="V40" s="55"/>
      <c r="W40" s="55"/>
      <c r="X40" s="55"/>
      <c r="Y40" s="6"/>
      <c r="Z40" s="27"/>
      <c r="AA40" s="27"/>
      <c r="AB40" s="6"/>
      <c r="AC40" s="6"/>
      <c r="AD40" s="6"/>
      <c r="AE40" s="6"/>
      <c r="AF40" s="6"/>
      <c r="AG40" s="6"/>
      <c r="AH40" s="6"/>
    </row>
    <row r="41" spans="1:34" ht="53.25" customHeight="1">
      <c r="A41" s="149"/>
      <c r="B41" s="102"/>
      <c r="C41" s="222"/>
      <c r="D41" s="222"/>
      <c r="E41" s="222"/>
      <c r="F41" s="222"/>
      <c r="G41" s="222"/>
      <c r="H41" s="146"/>
      <c r="I41" s="156" t="s">
        <v>49</v>
      </c>
      <c r="J41" s="39" t="s">
        <v>55</v>
      </c>
      <c r="K41" s="37">
        <f t="shared" si="13"/>
        <v>43346.2</v>
      </c>
      <c r="L41" s="162">
        <v>7100</v>
      </c>
      <c r="M41" s="219">
        <f t="shared" si="14"/>
        <v>7810</v>
      </c>
      <c r="N41" s="219">
        <f t="shared" si="14"/>
        <v>8591</v>
      </c>
      <c r="O41" s="219">
        <f t="shared" si="14"/>
        <v>9450.1</v>
      </c>
      <c r="P41" s="219">
        <f t="shared" si="15"/>
        <v>10395.1</v>
      </c>
      <c r="Q41" s="189">
        <f>5781.3</f>
        <v>5781.3</v>
      </c>
      <c r="R41" s="202"/>
      <c r="S41" s="55"/>
      <c r="T41" s="55"/>
      <c r="U41" s="55"/>
      <c r="V41" s="55"/>
      <c r="W41" s="55"/>
      <c r="X41" s="55"/>
      <c r="Y41" s="6"/>
      <c r="Z41" s="27"/>
      <c r="AA41" s="27"/>
      <c r="AB41" s="6"/>
      <c r="AC41" s="6"/>
      <c r="AD41" s="6"/>
      <c r="AE41" s="6"/>
      <c r="AF41" s="6"/>
      <c r="AG41" s="6"/>
      <c r="AH41" s="6"/>
    </row>
    <row r="42" spans="1:34" ht="37.5" customHeight="1">
      <c r="A42" s="149"/>
      <c r="B42" s="102"/>
      <c r="C42" s="222"/>
      <c r="D42" s="222"/>
      <c r="E42" s="222"/>
      <c r="F42" s="222"/>
      <c r="G42" s="222"/>
      <c r="H42" s="146"/>
      <c r="I42" s="156" t="s">
        <v>84</v>
      </c>
      <c r="J42" s="39" t="s">
        <v>26</v>
      </c>
      <c r="K42" s="37">
        <f t="shared" si="13"/>
        <v>69415.100000000006</v>
      </c>
      <c r="L42" s="37">
        <v>11370</v>
      </c>
      <c r="M42" s="219">
        <f t="shared" si="14"/>
        <v>12507</v>
      </c>
      <c r="N42" s="219">
        <f t="shared" si="14"/>
        <v>13757.7</v>
      </c>
      <c r="O42" s="219">
        <f t="shared" si="14"/>
        <v>15133.5</v>
      </c>
      <c r="P42" s="219">
        <f t="shared" si="15"/>
        <v>16646.900000000001</v>
      </c>
      <c r="Q42" s="185"/>
      <c r="R42" s="200">
        <f>13386.6+2163.1</f>
        <v>15549.7</v>
      </c>
      <c r="S42" s="38">
        <f>R42-Q41-Q40</f>
        <v>9475.7750000000015</v>
      </c>
      <c r="T42" s="258" t="s">
        <v>128</v>
      </c>
      <c r="U42" s="38"/>
      <c r="V42" s="38"/>
      <c r="W42" s="38"/>
      <c r="X42" s="38"/>
      <c r="Y42" s="6">
        <f>13935.3-Y21-500</f>
        <v>13375.3</v>
      </c>
      <c r="Z42" s="27">
        <v>5011</v>
      </c>
      <c r="AA42" s="27"/>
      <c r="AB42" s="6">
        <f>Y42+Y21+500</f>
        <v>13935.3</v>
      </c>
      <c r="AC42" s="6"/>
      <c r="AD42" s="22">
        <f>L42+L21</f>
        <v>11370</v>
      </c>
      <c r="AE42" s="6"/>
      <c r="AF42" s="6"/>
      <c r="AG42" s="6"/>
      <c r="AH42" s="6"/>
    </row>
    <row r="43" spans="1:34" ht="33" customHeight="1">
      <c r="A43" s="149"/>
      <c r="B43" s="104"/>
      <c r="C43" s="223"/>
      <c r="D43" s="223"/>
      <c r="E43" s="223"/>
      <c r="F43" s="223"/>
      <c r="G43" s="223"/>
      <c r="H43" s="147"/>
      <c r="I43" s="156"/>
      <c r="J43" s="39" t="s">
        <v>27</v>
      </c>
      <c r="K43" s="37">
        <f t="shared" si="13"/>
        <v>0</v>
      </c>
      <c r="L43" s="39"/>
      <c r="M43" s="40"/>
      <c r="N43" s="39"/>
      <c r="O43" s="39"/>
      <c r="P43" s="41"/>
      <c r="Q43" s="186"/>
      <c r="R43" s="198"/>
      <c r="S43" s="41"/>
      <c r="T43" s="41"/>
      <c r="U43" s="41"/>
      <c r="V43" s="41"/>
      <c r="W43" s="41"/>
      <c r="X43" s="41"/>
      <c r="Y43" s="6"/>
      <c r="Z43" s="27"/>
      <c r="AA43" s="27"/>
      <c r="AB43" s="6"/>
      <c r="AC43" s="6"/>
      <c r="AD43" s="6"/>
      <c r="AE43" s="6"/>
      <c r="AF43" s="6"/>
      <c r="AG43" s="6"/>
      <c r="AH43" s="6"/>
    </row>
    <row r="44" spans="1:34" ht="86.25" customHeight="1">
      <c r="A44" s="149"/>
      <c r="B44" s="101" t="s">
        <v>39</v>
      </c>
      <c r="C44" s="221">
        <v>5000</v>
      </c>
      <c r="D44" s="221">
        <v>5500</v>
      </c>
      <c r="E44" s="221">
        <v>6000</v>
      </c>
      <c r="F44" s="221">
        <v>6500</v>
      </c>
      <c r="G44" s="221">
        <v>7000</v>
      </c>
      <c r="H44" s="145" t="s">
        <v>100</v>
      </c>
      <c r="I44" s="250" t="s">
        <v>85</v>
      </c>
      <c r="J44" s="190" t="s">
        <v>55</v>
      </c>
      <c r="K44" s="251">
        <f t="shared" si="13"/>
        <v>117.1</v>
      </c>
      <c r="L44" s="194">
        <v>19.2</v>
      </c>
      <c r="M44" s="253">
        <f t="shared" ref="M44:O46" si="16">ROUND((L44*1.1),1)</f>
        <v>21.1</v>
      </c>
      <c r="N44" s="253">
        <f t="shared" si="16"/>
        <v>23.2</v>
      </c>
      <c r="O44" s="253">
        <f t="shared" si="16"/>
        <v>25.5</v>
      </c>
      <c r="P44" s="253">
        <f t="shared" si="15"/>
        <v>28.1</v>
      </c>
      <c r="Q44" s="186">
        <f>15.96</f>
        <v>15.96</v>
      </c>
      <c r="R44" s="198"/>
      <c r="S44" s="41"/>
      <c r="T44" s="41"/>
      <c r="U44" s="41"/>
      <c r="V44" s="41"/>
      <c r="W44" s="41"/>
      <c r="X44" s="41"/>
      <c r="Y44" s="6"/>
      <c r="Z44" s="27"/>
      <c r="AA44" s="27"/>
      <c r="AB44" s="6"/>
      <c r="AC44" s="6"/>
      <c r="AD44" s="6"/>
      <c r="AE44" s="6"/>
      <c r="AF44" s="6"/>
      <c r="AG44" s="6"/>
      <c r="AH44" s="6"/>
    </row>
    <row r="45" spans="1:34" ht="86.25" customHeight="1">
      <c r="A45" s="149"/>
      <c r="B45" s="102"/>
      <c r="C45" s="174"/>
      <c r="D45" s="174"/>
      <c r="E45" s="174"/>
      <c r="F45" s="174"/>
      <c r="G45" s="174"/>
      <c r="H45" s="153"/>
      <c r="I45" s="156" t="s">
        <v>49</v>
      </c>
      <c r="J45" s="39" t="s">
        <v>55</v>
      </c>
      <c r="K45" s="37">
        <f t="shared" si="13"/>
        <v>14102.800000000001</v>
      </c>
      <c r="L45" s="162">
        <v>2310</v>
      </c>
      <c r="M45" s="219">
        <f t="shared" si="16"/>
        <v>2541</v>
      </c>
      <c r="N45" s="219">
        <f t="shared" si="16"/>
        <v>2795.1</v>
      </c>
      <c r="O45" s="219">
        <f t="shared" si="16"/>
        <v>3074.6</v>
      </c>
      <c r="P45" s="219">
        <f t="shared" si="15"/>
        <v>3382.1</v>
      </c>
      <c r="Q45" s="186">
        <f>1700</f>
        <v>1700</v>
      </c>
      <c r="R45" s="198"/>
      <c r="S45" s="41"/>
      <c r="T45" s="41"/>
      <c r="U45" s="41"/>
      <c r="V45" s="41"/>
      <c r="W45" s="41"/>
      <c r="X45" s="41"/>
      <c r="Y45" s="6"/>
      <c r="Z45" s="27"/>
      <c r="AA45" s="27"/>
      <c r="AB45" s="6"/>
      <c r="AC45" s="6"/>
      <c r="AD45" s="6"/>
      <c r="AE45" s="6"/>
      <c r="AF45" s="6"/>
      <c r="AG45" s="6"/>
      <c r="AH45" s="6"/>
    </row>
    <row r="46" spans="1:34" ht="32.25" customHeight="1">
      <c r="A46" s="149"/>
      <c r="B46" s="102"/>
      <c r="C46" s="174"/>
      <c r="D46" s="174"/>
      <c r="E46" s="174"/>
      <c r="F46" s="174"/>
      <c r="G46" s="174"/>
      <c r="H46" s="153"/>
      <c r="I46" s="156" t="s">
        <v>84</v>
      </c>
      <c r="J46" s="39" t="s">
        <v>26</v>
      </c>
      <c r="K46" s="37">
        <f t="shared" si="13"/>
        <v>15591.700000000003</v>
      </c>
      <c r="L46" s="37">
        <v>2553.9</v>
      </c>
      <c r="M46" s="219">
        <f t="shared" si="16"/>
        <v>2809.3</v>
      </c>
      <c r="N46" s="219">
        <f t="shared" si="16"/>
        <v>3090.2</v>
      </c>
      <c r="O46" s="219">
        <f t="shared" si="16"/>
        <v>3399.2</v>
      </c>
      <c r="P46" s="219">
        <f t="shared" si="15"/>
        <v>3739.1</v>
      </c>
      <c r="Q46" s="185"/>
      <c r="R46" s="200">
        <f>3524.5+319.7</f>
        <v>3844.2</v>
      </c>
      <c r="S46" s="38">
        <f>R46-Q45-Q44</f>
        <v>2128.2399999999998</v>
      </c>
      <c r="T46" s="258" t="s">
        <v>129</v>
      </c>
      <c r="U46" s="38"/>
      <c r="V46" s="38"/>
      <c r="W46" s="38"/>
      <c r="X46" s="38"/>
      <c r="Y46" s="6">
        <f>3662.7-500</f>
        <v>3162.7</v>
      </c>
      <c r="Z46" s="27">
        <v>5012</v>
      </c>
      <c r="AA46" s="27"/>
      <c r="AB46" s="6">
        <f>Y46+500</f>
        <v>3662.7</v>
      </c>
      <c r="AC46" s="6"/>
      <c r="AD46" s="22">
        <f>L46</f>
        <v>2553.9</v>
      </c>
      <c r="AE46" s="6"/>
      <c r="AF46" s="6"/>
      <c r="AG46" s="6"/>
      <c r="AH46" s="6"/>
    </row>
    <row r="47" spans="1:34" ht="27.75" customHeight="1">
      <c r="A47" s="149"/>
      <c r="B47" s="104"/>
      <c r="C47" s="207"/>
      <c r="D47" s="207"/>
      <c r="E47" s="207"/>
      <c r="F47" s="207"/>
      <c r="G47" s="207"/>
      <c r="H47" s="154"/>
      <c r="I47" s="156"/>
      <c r="J47" s="39" t="s">
        <v>27</v>
      </c>
      <c r="K47" s="37">
        <f t="shared" si="13"/>
        <v>0</v>
      </c>
      <c r="L47" s="39"/>
      <c r="M47" s="40"/>
      <c r="N47" s="39"/>
      <c r="O47" s="39"/>
      <c r="P47" s="41"/>
      <c r="Q47" s="186"/>
      <c r="R47" s="198"/>
      <c r="S47" s="41"/>
      <c r="T47" s="41"/>
      <c r="U47" s="41"/>
      <c r="V47" s="41"/>
      <c r="W47" s="41"/>
      <c r="X47" s="41"/>
      <c r="Y47" s="6"/>
      <c r="Z47" s="27"/>
      <c r="AA47" s="27"/>
      <c r="AB47" s="6"/>
      <c r="AC47" s="6"/>
      <c r="AD47" s="6"/>
      <c r="AE47" s="6"/>
      <c r="AF47" s="6"/>
      <c r="AG47" s="6"/>
      <c r="AH47" s="6"/>
    </row>
    <row r="48" spans="1:34" ht="232.5" customHeight="1">
      <c r="A48" s="149"/>
      <c r="B48" s="101" t="s">
        <v>39</v>
      </c>
      <c r="C48" s="221">
        <v>2100</v>
      </c>
      <c r="D48" s="221">
        <v>2150</v>
      </c>
      <c r="E48" s="221">
        <v>2200</v>
      </c>
      <c r="F48" s="221">
        <v>2250</v>
      </c>
      <c r="G48" s="221">
        <v>2300</v>
      </c>
      <c r="H48" s="152" t="s">
        <v>95</v>
      </c>
      <c r="I48" s="96" t="s">
        <v>93</v>
      </c>
      <c r="J48" s="39" t="s">
        <v>55</v>
      </c>
      <c r="K48" s="37">
        <f t="shared" si="13"/>
        <v>8852.5</v>
      </c>
      <c r="L48" s="162">
        <v>1450</v>
      </c>
      <c r="M48" s="219">
        <f t="shared" ref="M48:O49" si="17">ROUND((L48*1.1),1)</f>
        <v>1595</v>
      </c>
      <c r="N48" s="219">
        <f t="shared" si="17"/>
        <v>1754.5</v>
      </c>
      <c r="O48" s="219">
        <f t="shared" si="17"/>
        <v>1930</v>
      </c>
      <c r="P48" s="219">
        <f t="shared" si="15"/>
        <v>2123</v>
      </c>
      <c r="Q48" s="186">
        <f>1054</f>
        <v>1054</v>
      </c>
      <c r="R48" s="198"/>
      <c r="S48" s="41"/>
      <c r="T48" s="41"/>
      <c r="U48" s="41"/>
      <c r="V48" s="41"/>
      <c r="W48" s="41"/>
      <c r="X48" s="41"/>
      <c r="Y48" s="6"/>
      <c r="Z48" s="27"/>
      <c r="AA48" s="27"/>
      <c r="AB48" s="6"/>
      <c r="AC48" s="6"/>
      <c r="AD48" s="6"/>
      <c r="AE48" s="6"/>
      <c r="AF48" s="6"/>
      <c r="AG48" s="6"/>
      <c r="AH48" s="6"/>
    </row>
    <row r="49" spans="1:34" ht="27" customHeight="1">
      <c r="A49" s="149"/>
      <c r="B49" s="102"/>
      <c r="C49" s="108"/>
      <c r="D49" s="108"/>
      <c r="E49" s="108"/>
      <c r="F49" s="108"/>
      <c r="G49" s="108"/>
      <c r="H49" s="153"/>
      <c r="I49" s="97"/>
      <c r="J49" s="39" t="s">
        <v>26</v>
      </c>
      <c r="K49" s="37">
        <f t="shared" si="13"/>
        <v>66</v>
      </c>
      <c r="L49" s="37">
        <v>10.8</v>
      </c>
      <c r="M49" s="219">
        <f t="shared" si="17"/>
        <v>11.9</v>
      </c>
      <c r="N49" s="219">
        <f t="shared" si="17"/>
        <v>13.1</v>
      </c>
      <c r="O49" s="219">
        <f t="shared" si="17"/>
        <v>14.4</v>
      </c>
      <c r="P49" s="219">
        <f t="shared" si="15"/>
        <v>15.8</v>
      </c>
      <c r="Q49" s="185"/>
      <c r="R49" s="200">
        <f>1063</f>
        <v>1063</v>
      </c>
      <c r="S49" s="38">
        <f>R49-Q48</f>
        <v>9</v>
      </c>
      <c r="T49" s="258" t="s">
        <v>130</v>
      </c>
      <c r="U49" s="38"/>
      <c r="V49" s="38"/>
      <c r="W49" s="38"/>
      <c r="X49" s="38"/>
      <c r="Y49" s="18">
        <f>1081-Y31</f>
        <v>1063</v>
      </c>
      <c r="Z49" s="27">
        <v>5022</v>
      </c>
      <c r="AA49" s="27"/>
      <c r="AB49" s="6"/>
      <c r="AC49" s="6"/>
      <c r="AD49" s="6"/>
      <c r="AE49" s="6"/>
      <c r="AF49" s="6"/>
      <c r="AG49" s="6"/>
      <c r="AH49" s="6"/>
    </row>
    <row r="50" spans="1:34" ht="26.25" customHeight="1">
      <c r="A50" s="149"/>
      <c r="B50" s="104"/>
      <c r="C50" s="57"/>
      <c r="D50" s="57"/>
      <c r="E50" s="57"/>
      <c r="F50" s="57"/>
      <c r="G50" s="57"/>
      <c r="H50" s="154"/>
      <c r="I50" s="99"/>
      <c r="J50" s="39" t="s">
        <v>27</v>
      </c>
      <c r="K50" s="37">
        <f t="shared" si="13"/>
        <v>0</v>
      </c>
      <c r="L50" s="39"/>
      <c r="M50" s="40"/>
      <c r="N50" s="39"/>
      <c r="O50" s="39"/>
      <c r="P50" s="41"/>
      <c r="Q50" s="186"/>
      <c r="R50" s="198"/>
      <c r="S50" s="41"/>
      <c r="T50" s="41"/>
      <c r="U50" s="41"/>
      <c r="V50" s="41"/>
      <c r="W50" s="41"/>
      <c r="X50" s="41"/>
      <c r="Y50" s="6"/>
      <c r="Z50" s="27"/>
      <c r="AA50" s="27"/>
      <c r="AB50" s="6"/>
      <c r="AC50" s="6"/>
      <c r="AD50" s="6"/>
      <c r="AE50" s="6"/>
      <c r="AF50" s="6"/>
      <c r="AG50" s="6"/>
      <c r="AH50" s="6"/>
    </row>
    <row r="51" spans="1:34" ht="246.75" customHeight="1">
      <c r="A51" s="149"/>
      <c r="B51" s="101" t="s">
        <v>36</v>
      </c>
      <c r="C51" s="221">
        <v>185</v>
      </c>
      <c r="D51" s="221">
        <v>188</v>
      </c>
      <c r="E51" s="221">
        <v>190</v>
      </c>
      <c r="F51" s="221">
        <v>192</v>
      </c>
      <c r="G51" s="221">
        <v>200</v>
      </c>
      <c r="H51" s="145" t="s">
        <v>108</v>
      </c>
      <c r="I51" s="96" t="s">
        <v>92</v>
      </c>
      <c r="J51" s="39" t="s">
        <v>55</v>
      </c>
      <c r="K51" s="37">
        <f t="shared" si="13"/>
        <v>75013.399999999994</v>
      </c>
      <c r="L51" s="162">
        <v>12287</v>
      </c>
      <c r="M51" s="219">
        <f t="shared" ref="M51:O52" si="18">ROUND((L51*1.1),1)</f>
        <v>13515.7</v>
      </c>
      <c r="N51" s="219">
        <f t="shared" si="18"/>
        <v>14867.3</v>
      </c>
      <c r="O51" s="219">
        <f t="shared" si="18"/>
        <v>16354</v>
      </c>
      <c r="P51" s="219">
        <f t="shared" si="15"/>
        <v>17989.400000000001</v>
      </c>
      <c r="Q51" s="186">
        <f>8399.1</f>
        <v>8399.1</v>
      </c>
      <c r="R51" s="198"/>
      <c r="S51" s="41"/>
      <c r="T51" s="41"/>
      <c r="U51" s="41"/>
      <c r="V51" s="41"/>
      <c r="W51" s="41"/>
      <c r="X51" s="41"/>
      <c r="Y51" s="6"/>
      <c r="Z51" s="27"/>
      <c r="AA51" s="27"/>
      <c r="AB51" s="6"/>
      <c r="AC51" s="6"/>
      <c r="AD51" s="173" t="s">
        <v>97</v>
      </c>
      <c r="AE51" s="6"/>
      <c r="AF51" s="6"/>
      <c r="AG51" s="6"/>
      <c r="AH51" s="6"/>
    </row>
    <row r="52" spans="1:34" ht="26.25" customHeight="1">
      <c r="A52" s="149"/>
      <c r="B52" s="102"/>
      <c r="C52" s="222"/>
      <c r="D52" s="222"/>
      <c r="E52" s="222"/>
      <c r="F52" s="222"/>
      <c r="G52" s="222"/>
      <c r="H52" s="146"/>
      <c r="I52" s="97"/>
      <c r="J52" s="39" t="s">
        <v>26</v>
      </c>
      <c r="K52" s="37">
        <f>SUM(L52:P52)</f>
        <v>27432.100000000002</v>
      </c>
      <c r="L52" s="37">
        <v>4493.3</v>
      </c>
      <c r="M52" s="219">
        <f t="shared" si="18"/>
        <v>4942.6000000000004</v>
      </c>
      <c r="N52" s="219">
        <f t="shared" si="18"/>
        <v>5436.9</v>
      </c>
      <c r="O52" s="219">
        <f t="shared" si="18"/>
        <v>5980.6</v>
      </c>
      <c r="P52" s="219">
        <f t="shared" si="15"/>
        <v>6578.7</v>
      </c>
      <c r="Q52" s="185"/>
      <c r="R52" s="200">
        <f>33+12110.5</f>
        <v>12143.5</v>
      </c>
      <c r="S52" s="38">
        <f>R52-Q51</f>
        <v>3744.3999999999996</v>
      </c>
      <c r="T52" s="258" t="s">
        <v>131</v>
      </c>
      <c r="U52" s="38">
        <f>R52-Q51</f>
        <v>3744.3999999999996</v>
      </c>
      <c r="V52" s="38">
        <f>U52*1.2</f>
        <v>4493.28</v>
      </c>
      <c r="W52" s="38"/>
      <c r="X52" s="38"/>
      <c r="Y52" s="21">
        <f>10922</f>
        <v>10922</v>
      </c>
      <c r="Z52" s="27">
        <v>5062</v>
      </c>
      <c r="AA52" s="27"/>
      <c r="AB52" s="6">
        <v>26271.599999999999</v>
      </c>
      <c r="AC52" s="6"/>
      <c r="AD52" s="22">
        <f>L52+L55+L71</f>
        <v>30921.3</v>
      </c>
      <c r="AE52" s="6"/>
      <c r="AF52" s="6"/>
      <c r="AG52" s="6"/>
      <c r="AH52" s="6"/>
    </row>
    <row r="53" spans="1:34" ht="26.25" customHeight="1">
      <c r="A53" s="149"/>
      <c r="B53" s="104"/>
      <c r="C53" s="223"/>
      <c r="D53" s="223"/>
      <c r="E53" s="223"/>
      <c r="F53" s="223"/>
      <c r="G53" s="223"/>
      <c r="H53" s="147"/>
      <c r="I53" s="99"/>
      <c r="J53" s="39" t="s">
        <v>27</v>
      </c>
      <c r="K53" s="37">
        <f t="shared" si="13"/>
        <v>0</v>
      </c>
      <c r="L53" s="39"/>
      <c r="M53" s="40"/>
      <c r="N53" s="39"/>
      <c r="O53" s="39"/>
      <c r="P53" s="41"/>
      <c r="Q53" s="186"/>
      <c r="R53" s="198"/>
      <c r="S53" s="41"/>
      <c r="T53" s="41"/>
      <c r="U53" s="41"/>
      <c r="V53" s="41"/>
      <c r="W53" s="41"/>
      <c r="X53" s="41"/>
      <c r="Y53" s="6"/>
      <c r="Z53" s="27"/>
      <c r="AA53" s="27"/>
      <c r="AB53" s="6"/>
      <c r="AC53" s="6"/>
      <c r="AD53" s="6"/>
      <c r="AE53" s="6"/>
      <c r="AF53" s="6"/>
      <c r="AG53" s="6"/>
      <c r="AH53" s="6"/>
    </row>
    <row r="54" spans="1:34" ht="232.5" customHeight="1">
      <c r="A54" s="149"/>
      <c r="B54" s="101" t="s">
        <v>96</v>
      </c>
      <c r="C54" s="221">
        <v>4</v>
      </c>
      <c r="D54" s="221"/>
      <c r="E54" s="221"/>
      <c r="F54" s="221"/>
      <c r="G54" s="221">
        <v>4</v>
      </c>
      <c r="H54" s="145" t="s">
        <v>98</v>
      </c>
      <c r="I54" s="96" t="s">
        <v>92</v>
      </c>
      <c r="J54" s="39" t="s">
        <v>55</v>
      </c>
      <c r="K54" s="37">
        <f t="shared" si="13"/>
        <v>9000</v>
      </c>
      <c r="L54" s="162">
        <v>4000</v>
      </c>
      <c r="M54" s="40"/>
      <c r="N54" s="39"/>
      <c r="O54" s="39"/>
      <c r="P54" s="224">
        <v>5000</v>
      </c>
      <c r="Q54" s="186"/>
      <c r="R54" s="198"/>
      <c r="S54" s="41"/>
      <c r="T54" s="41"/>
      <c r="U54" s="41"/>
      <c r="V54" s="41"/>
      <c r="W54" s="41"/>
      <c r="X54" s="41"/>
      <c r="Y54" s="6"/>
      <c r="Z54" s="27"/>
      <c r="AA54" s="27"/>
      <c r="AB54" s="6"/>
      <c r="AC54" s="6"/>
      <c r="AD54" s="6"/>
      <c r="AE54" s="6"/>
      <c r="AF54" s="6"/>
      <c r="AG54" s="6"/>
      <c r="AH54" s="6"/>
    </row>
    <row r="55" spans="1:34" ht="28.5" customHeight="1">
      <c r="A55" s="149"/>
      <c r="B55" s="102"/>
      <c r="C55" s="222"/>
      <c r="D55" s="222"/>
      <c r="E55" s="222"/>
      <c r="F55" s="222"/>
      <c r="G55" s="222"/>
      <c r="H55" s="146"/>
      <c r="I55" s="97"/>
      <c r="J55" s="39" t="s">
        <v>26</v>
      </c>
      <c r="K55" s="37">
        <f t="shared" si="13"/>
        <v>9000</v>
      </c>
      <c r="L55" s="37">
        <v>4000</v>
      </c>
      <c r="M55" s="37"/>
      <c r="N55" s="37"/>
      <c r="O55" s="37"/>
      <c r="P55" s="38">
        <v>5000</v>
      </c>
      <c r="Q55" s="185"/>
      <c r="R55" s="200"/>
      <c r="S55" s="38"/>
      <c r="T55" s="38"/>
      <c r="U55" s="38"/>
      <c r="V55" s="38"/>
      <c r="W55" s="38"/>
      <c r="X55" s="38"/>
      <c r="Y55" s="21"/>
      <c r="Z55" s="27"/>
      <c r="AA55" s="27"/>
      <c r="AB55" s="6"/>
      <c r="AC55" s="6"/>
      <c r="AD55" s="22"/>
      <c r="AE55" s="6"/>
      <c r="AF55" s="6"/>
      <c r="AG55" s="6"/>
      <c r="AH55" s="6"/>
    </row>
    <row r="56" spans="1:34" ht="67.5" customHeight="1">
      <c r="A56" s="149"/>
      <c r="B56" s="104"/>
      <c r="C56" s="223"/>
      <c r="D56" s="223"/>
      <c r="E56" s="223"/>
      <c r="F56" s="223"/>
      <c r="G56" s="223"/>
      <c r="H56" s="147"/>
      <c r="I56" s="99"/>
      <c r="J56" s="39" t="s">
        <v>27</v>
      </c>
      <c r="K56" s="37">
        <f t="shared" si="13"/>
        <v>0</v>
      </c>
      <c r="L56" s="39"/>
      <c r="M56" s="40"/>
      <c r="N56" s="39"/>
      <c r="O56" s="39"/>
      <c r="P56" s="41"/>
      <c r="Q56" s="186"/>
      <c r="R56" s="198"/>
      <c r="S56" s="41"/>
      <c r="T56" s="41"/>
      <c r="U56" s="41"/>
      <c r="V56" s="41"/>
      <c r="W56" s="41"/>
      <c r="X56" s="41"/>
      <c r="Y56" s="6"/>
      <c r="Z56" s="27"/>
      <c r="AA56" s="27"/>
      <c r="AB56" s="6"/>
      <c r="AC56" s="6"/>
      <c r="AD56" s="6"/>
      <c r="AE56" s="6"/>
      <c r="AF56" s="6"/>
      <c r="AG56" s="6"/>
      <c r="AH56" s="6"/>
    </row>
    <row r="57" spans="1:34" ht="72.75" customHeight="1">
      <c r="A57" s="149"/>
      <c r="B57" s="96" t="s">
        <v>99</v>
      </c>
      <c r="C57" s="221">
        <v>20</v>
      </c>
      <c r="D57" s="221">
        <v>20</v>
      </c>
      <c r="E57" s="221">
        <v>20</v>
      </c>
      <c r="F57" s="221">
        <v>20</v>
      </c>
      <c r="G57" s="221">
        <v>20</v>
      </c>
      <c r="H57" s="145" t="s">
        <v>166</v>
      </c>
      <c r="I57" s="96" t="s">
        <v>49</v>
      </c>
      <c r="J57" s="39" t="s">
        <v>55</v>
      </c>
      <c r="K57" s="37">
        <f t="shared" si="13"/>
        <v>14812.7</v>
      </c>
      <c r="L57" s="162">
        <v>2426.3000000000002</v>
      </c>
      <c r="M57" s="219">
        <f>ROUND((L57*1.1),1)</f>
        <v>2668.9</v>
      </c>
      <c r="N57" s="219">
        <f>ROUND((M57*1.1),1)</f>
        <v>2935.8</v>
      </c>
      <c r="O57" s="219">
        <f>ROUND((N57*1.1),1)</f>
        <v>3229.4</v>
      </c>
      <c r="P57" s="219">
        <f>ROUND((O57*1.1),1)</f>
        <v>3552.3</v>
      </c>
      <c r="Q57" s="186">
        <f>1717.8</f>
        <v>1717.8</v>
      </c>
      <c r="R57" s="198"/>
      <c r="S57" s="41"/>
      <c r="T57" s="41"/>
      <c r="U57" s="41"/>
      <c r="V57" s="41"/>
      <c r="W57" s="41"/>
      <c r="X57" s="41"/>
      <c r="Y57" s="6"/>
      <c r="Z57" s="27"/>
      <c r="AA57" s="27"/>
      <c r="AB57" s="6"/>
      <c r="AC57" s="6"/>
      <c r="AD57" s="6"/>
      <c r="AE57" s="6"/>
      <c r="AF57" s="6"/>
      <c r="AG57" s="6"/>
      <c r="AH57" s="6"/>
    </row>
    <row r="58" spans="1:34" ht="21" customHeight="1">
      <c r="A58" s="149"/>
      <c r="B58" s="97"/>
      <c r="C58" s="222"/>
      <c r="D58" s="222"/>
      <c r="E58" s="222"/>
      <c r="F58" s="222"/>
      <c r="G58" s="222"/>
      <c r="H58" s="146"/>
      <c r="I58" s="97"/>
      <c r="J58" s="39" t="s">
        <v>26</v>
      </c>
      <c r="K58" s="37">
        <f t="shared" si="13"/>
        <v>0</v>
      </c>
      <c r="L58" s="37"/>
      <c r="M58" s="37"/>
      <c r="N58" s="37"/>
      <c r="O58" s="37"/>
      <c r="P58" s="38"/>
      <c r="Q58" s="185"/>
      <c r="R58" s="200">
        <f>1717.8</f>
        <v>1717.8</v>
      </c>
      <c r="S58" s="38">
        <f>R58-Q57</f>
        <v>0</v>
      </c>
      <c r="T58" s="258" t="s">
        <v>132</v>
      </c>
      <c r="U58" s="38"/>
      <c r="V58" s="38"/>
      <c r="W58" s="38"/>
      <c r="X58" s="38"/>
      <c r="Y58" s="21">
        <v>1717.8</v>
      </c>
      <c r="Z58" s="27">
        <v>5062</v>
      </c>
      <c r="AA58" s="27"/>
      <c r="AB58" s="6"/>
      <c r="AC58" s="6"/>
      <c r="AD58" s="6"/>
      <c r="AE58" s="6"/>
      <c r="AF58" s="6"/>
      <c r="AG58" s="6"/>
      <c r="AH58" s="6"/>
    </row>
    <row r="59" spans="1:34" ht="22.5" customHeight="1">
      <c r="A59" s="149"/>
      <c r="B59" s="99"/>
      <c r="C59" s="223"/>
      <c r="D59" s="223"/>
      <c r="E59" s="223"/>
      <c r="F59" s="223"/>
      <c r="G59" s="223"/>
      <c r="H59" s="147"/>
      <c r="I59" s="99"/>
      <c r="J59" s="39" t="s">
        <v>27</v>
      </c>
      <c r="K59" s="37">
        <f t="shared" si="13"/>
        <v>0</v>
      </c>
      <c r="L59" s="39"/>
      <c r="M59" s="40"/>
      <c r="N59" s="39"/>
      <c r="O59" s="39"/>
      <c r="P59" s="41"/>
      <c r="Q59" s="186"/>
      <c r="R59" s="198"/>
      <c r="S59" s="41"/>
      <c r="T59" s="41"/>
      <c r="U59" s="41"/>
      <c r="V59" s="41"/>
      <c r="W59" s="41"/>
      <c r="X59" s="41"/>
      <c r="Y59" s="6"/>
      <c r="Z59" s="27"/>
      <c r="AA59" s="27"/>
      <c r="AB59" s="6"/>
      <c r="AC59" s="6"/>
      <c r="AD59" s="6"/>
      <c r="AE59" s="6"/>
      <c r="AF59" s="6"/>
      <c r="AG59" s="6"/>
      <c r="AH59" s="6"/>
    </row>
    <row r="60" spans="1:34" ht="99" customHeight="1">
      <c r="A60" s="149"/>
      <c r="B60" s="96" t="s">
        <v>35</v>
      </c>
      <c r="C60" s="221">
        <v>4</v>
      </c>
      <c r="D60" s="221">
        <v>8</v>
      </c>
      <c r="E60" s="221">
        <v>12</v>
      </c>
      <c r="F60" s="221">
        <v>15</v>
      </c>
      <c r="G60" s="221">
        <v>20</v>
      </c>
      <c r="H60" s="145" t="s">
        <v>66</v>
      </c>
      <c r="I60" s="254" t="s">
        <v>167</v>
      </c>
      <c r="J60" s="190" t="s">
        <v>55</v>
      </c>
      <c r="K60" s="251">
        <f t="shared" si="13"/>
        <v>0</v>
      </c>
      <c r="L60" s="190"/>
      <c r="M60" s="255"/>
      <c r="N60" s="190"/>
      <c r="O60" s="190"/>
      <c r="P60" s="186"/>
      <c r="Q60" s="186"/>
      <c r="R60" s="198"/>
      <c r="S60" s="41"/>
      <c r="T60" s="41"/>
      <c r="U60" s="41"/>
      <c r="V60" s="41"/>
      <c r="W60" s="41"/>
      <c r="X60" s="41"/>
      <c r="Y60" s="6"/>
      <c r="Z60" s="27"/>
      <c r="AA60" s="27"/>
      <c r="AB60" s="6"/>
      <c r="AC60" s="6"/>
      <c r="AD60" s="6"/>
      <c r="AE60" s="6"/>
      <c r="AF60" s="6"/>
      <c r="AG60" s="6"/>
      <c r="AH60" s="6"/>
    </row>
    <row r="61" spans="1:34" ht="27.75" customHeight="1">
      <c r="A61" s="149"/>
      <c r="B61" s="97"/>
      <c r="C61" s="222"/>
      <c r="D61" s="222"/>
      <c r="E61" s="222"/>
      <c r="F61" s="222"/>
      <c r="G61" s="222"/>
      <c r="H61" s="146"/>
      <c r="I61" s="97"/>
      <c r="J61" s="39" t="s">
        <v>26</v>
      </c>
      <c r="K61" s="37">
        <f t="shared" si="13"/>
        <v>0</v>
      </c>
      <c r="L61" s="39"/>
      <c r="M61" s="40"/>
      <c r="N61" s="39"/>
      <c r="O61" s="39"/>
      <c r="P61" s="41"/>
      <c r="Q61" s="186"/>
      <c r="R61" s="198"/>
      <c r="S61" s="41"/>
      <c r="T61" s="41"/>
      <c r="U61" s="41"/>
      <c r="V61" s="41"/>
      <c r="W61" s="41"/>
      <c r="X61" s="41"/>
      <c r="Y61" s="6"/>
      <c r="Z61" s="27">
        <v>5031</v>
      </c>
      <c r="AA61" s="27"/>
      <c r="AB61" s="6"/>
      <c r="AC61" s="6"/>
      <c r="AD61" s="6"/>
      <c r="AE61" s="6"/>
      <c r="AF61" s="6"/>
      <c r="AG61" s="6"/>
      <c r="AH61" s="6"/>
    </row>
    <row r="62" spans="1:34" ht="34.5" customHeight="1">
      <c r="A62" s="149"/>
      <c r="B62" s="99"/>
      <c r="C62" s="223"/>
      <c r="D62" s="223"/>
      <c r="E62" s="223"/>
      <c r="F62" s="223"/>
      <c r="G62" s="223"/>
      <c r="H62" s="147"/>
      <c r="I62" s="99"/>
      <c r="J62" s="39" t="s">
        <v>27</v>
      </c>
      <c r="K62" s="37">
        <f t="shared" si="13"/>
        <v>0</v>
      </c>
      <c r="L62" s="39"/>
      <c r="M62" s="40"/>
      <c r="N62" s="39"/>
      <c r="O62" s="39"/>
      <c r="P62" s="41"/>
      <c r="Q62" s="186"/>
      <c r="R62" s="198"/>
      <c r="S62" s="41"/>
      <c r="T62" s="41"/>
      <c r="U62" s="41"/>
      <c r="V62" s="41"/>
      <c r="W62" s="41"/>
      <c r="X62" s="41"/>
      <c r="Y62" s="6"/>
      <c r="Z62" s="27"/>
      <c r="AA62" s="27"/>
      <c r="AB62" s="6"/>
      <c r="AC62" s="6"/>
      <c r="AD62" s="6"/>
      <c r="AE62" s="6"/>
      <c r="AF62" s="6"/>
      <c r="AG62" s="6"/>
      <c r="AH62" s="6"/>
    </row>
    <row r="63" spans="1:34" ht="99" customHeight="1">
      <c r="A63" s="149"/>
      <c r="B63" s="96" t="s">
        <v>165</v>
      </c>
      <c r="C63" s="221">
        <v>8000</v>
      </c>
      <c r="D63" s="221">
        <v>9000</v>
      </c>
      <c r="E63" s="221">
        <v>10000</v>
      </c>
      <c r="F63" s="221">
        <v>11000</v>
      </c>
      <c r="G63" s="221">
        <v>12000</v>
      </c>
      <c r="H63" s="145" t="s">
        <v>67</v>
      </c>
      <c r="I63" s="96" t="s">
        <v>50</v>
      </c>
      <c r="J63" s="39" t="s">
        <v>55</v>
      </c>
      <c r="K63" s="37">
        <f t="shared" si="13"/>
        <v>0</v>
      </c>
      <c r="L63" s="39"/>
      <c r="M63" s="40"/>
      <c r="N63" s="39"/>
      <c r="O63" s="39"/>
      <c r="P63" s="41"/>
      <c r="Q63" s="186"/>
      <c r="R63" s="198"/>
      <c r="S63" s="41"/>
      <c r="T63" s="41"/>
      <c r="U63" s="41"/>
      <c r="V63" s="41"/>
      <c r="W63" s="41"/>
      <c r="X63" s="41"/>
      <c r="Y63" s="6"/>
      <c r="Z63" s="27"/>
      <c r="AA63" s="27"/>
      <c r="AB63" s="6"/>
      <c r="AC63" s="6"/>
      <c r="AD63" s="6"/>
      <c r="AE63" s="6"/>
      <c r="AF63" s="6"/>
      <c r="AG63" s="6"/>
      <c r="AH63" s="6"/>
    </row>
    <row r="64" spans="1:34" ht="34.5" customHeight="1">
      <c r="A64" s="149"/>
      <c r="B64" s="97"/>
      <c r="C64" s="222"/>
      <c r="D64" s="222"/>
      <c r="E64" s="222"/>
      <c r="F64" s="222"/>
      <c r="G64" s="222"/>
      <c r="H64" s="146"/>
      <c r="I64" s="97"/>
      <c r="J64" s="39" t="s">
        <v>26</v>
      </c>
      <c r="K64" s="37">
        <f t="shared" si="13"/>
        <v>0</v>
      </c>
      <c r="L64" s="39"/>
      <c r="M64" s="40"/>
      <c r="N64" s="39"/>
      <c r="O64" s="39"/>
      <c r="P64" s="41"/>
      <c r="Q64" s="186"/>
      <c r="R64" s="198"/>
      <c r="S64" s="41"/>
      <c r="T64" s="41"/>
      <c r="U64" s="41"/>
      <c r="V64" s="41"/>
      <c r="W64" s="41"/>
      <c r="X64" s="41"/>
      <c r="Y64" s="6"/>
      <c r="Z64" s="27"/>
      <c r="AA64" s="27"/>
      <c r="AB64" s="6"/>
      <c r="AC64" s="6"/>
      <c r="AD64" s="6"/>
      <c r="AE64" s="6"/>
      <c r="AF64" s="6"/>
      <c r="AG64" s="6"/>
      <c r="AH64" s="6"/>
    </row>
    <row r="65" spans="1:34" ht="34.5" customHeight="1">
      <c r="A65" s="149"/>
      <c r="B65" s="99"/>
      <c r="C65" s="223"/>
      <c r="D65" s="223"/>
      <c r="E65" s="223"/>
      <c r="F65" s="223"/>
      <c r="G65" s="223"/>
      <c r="H65" s="147"/>
      <c r="I65" s="99"/>
      <c r="J65" s="39" t="s">
        <v>27</v>
      </c>
      <c r="K65" s="37">
        <f t="shared" si="13"/>
        <v>0</v>
      </c>
      <c r="L65" s="39"/>
      <c r="M65" s="40"/>
      <c r="N65" s="39"/>
      <c r="O65" s="39"/>
      <c r="P65" s="41"/>
      <c r="Q65" s="186"/>
      <c r="R65" s="198"/>
      <c r="S65" s="41"/>
      <c r="T65" s="41"/>
      <c r="U65" s="41"/>
      <c r="V65" s="41"/>
      <c r="W65" s="41"/>
      <c r="X65" s="41"/>
      <c r="Y65" s="6"/>
      <c r="Z65" s="27"/>
      <c r="AA65" s="27"/>
      <c r="AB65" s="6"/>
      <c r="AC65" s="6"/>
      <c r="AD65" s="6"/>
      <c r="AE65" s="6"/>
      <c r="AF65" s="6"/>
      <c r="AG65" s="6"/>
      <c r="AH65" s="6"/>
    </row>
    <row r="66" spans="1:34" ht="156" customHeight="1">
      <c r="A66" s="149"/>
      <c r="B66" s="96" t="s">
        <v>37</v>
      </c>
      <c r="C66" s="221">
        <v>200</v>
      </c>
      <c r="D66" s="221">
        <v>300</v>
      </c>
      <c r="E66" s="221">
        <v>400</v>
      </c>
      <c r="F66" s="221">
        <v>500</v>
      </c>
      <c r="G66" s="221">
        <v>600</v>
      </c>
      <c r="H66" s="145" t="s">
        <v>68</v>
      </c>
      <c r="I66" s="96" t="s">
        <v>50</v>
      </c>
      <c r="J66" s="39" t="s">
        <v>55</v>
      </c>
      <c r="K66" s="37">
        <f t="shared" si="13"/>
        <v>0</v>
      </c>
      <c r="L66" s="39"/>
      <c r="M66" s="40"/>
      <c r="N66" s="39"/>
      <c r="O66" s="39"/>
      <c r="P66" s="41"/>
      <c r="Q66" s="186"/>
      <c r="R66" s="198"/>
      <c r="S66" s="41"/>
      <c r="T66" s="41"/>
      <c r="U66" s="41"/>
      <c r="V66" s="41"/>
      <c r="W66" s="41"/>
      <c r="X66" s="41"/>
      <c r="Y66" s="6"/>
      <c r="Z66" s="27"/>
      <c r="AA66" s="27"/>
      <c r="AB66" s="6"/>
      <c r="AC66" s="6"/>
      <c r="AD66" s="6"/>
      <c r="AE66" s="6"/>
      <c r="AF66" s="6"/>
      <c r="AG66" s="6"/>
      <c r="AH66" s="6"/>
    </row>
    <row r="67" spans="1:34" ht="39.75" customHeight="1">
      <c r="A67" s="149"/>
      <c r="B67" s="97"/>
      <c r="C67" s="222"/>
      <c r="D67" s="222"/>
      <c r="E67" s="222"/>
      <c r="F67" s="222"/>
      <c r="G67" s="222"/>
      <c r="H67" s="146"/>
      <c r="I67" s="97"/>
      <c r="J67" s="39" t="s">
        <v>26</v>
      </c>
      <c r="K67" s="37">
        <f t="shared" si="13"/>
        <v>0</v>
      </c>
      <c r="L67" s="39"/>
      <c r="M67" s="40"/>
      <c r="N67" s="39"/>
      <c r="O67" s="39"/>
      <c r="P67" s="41"/>
      <c r="Q67" s="186"/>
      <c r="R67" s="198"/>
      <c r="S67" s="41"/>
      <c r="T67" s="41"/>
      <c r="U67" s="41"/>
      <c r="V67" s="41"/>
      <c r="W67" s="41"/>
      <c r="X67" s="41"/>
      <c r="Y67" s="6"/>
      <c r="Z67" s="27"/>
      <c r="AA67" s="27"/>
      <c r="AB67" s="6"/>
      <c r="AC67" s="6"/>
      <c r="AD67" s="6"/>
      <c r="AE67" s="6"/>
      <c r="AF67" s="6"/>
      <c r="AG67" s="6"/>
      <c r="AH67" s="6"/>
    </row>
    <row r="68" spans="1:34" ht="71.25" customHeight="1">
      <c r="A68" s="150"/>
      <c r="B68" s="99"/>
      <c r="C68" s="223"/>
      <c r="D68" s="223"/>
      <c r="E68" s="223"/>
      <c r="F68" s="223"/>
      <c r="G68" s="223"/>
      <c r="H68" s="147"/>
      <c r="I68" s="99"/>
      <c r="J68" s="39" t="s">
        <v>27</v>
      </c>
      <c r="K68" s="37">
        <f t="shared" si="13"/>
        <v>0</v>
      </c>
      <c r="L68" s="39"/>
      <c r="M68" s="40"/>
      <c r="N68" s="39"/>
      <c r="O68" s="39"/>
      <c r="P68" s="41"/>
      <c r="Q68" s="186"/>
      <c r="R68" s="198"/>
      <c r="S68" s="41"/>
      <c r="T68" s="41"/>
      <c r="U68" s="41"/>
      <c r="V68" s="41"/>
      <c r="W68" s="41"/>
      <c r="X68" s="41"/>
      <c r="Y68" s="6"/>
      <c r="Z68" s="27"/>
      <c r="AA68" s="27"/>
      <c r="AB68" s="6"/>
      <c r="AC68" s="6"/>
      <c r="AD68" s="6"/>
      <c r="AE68" s="6"/>
      <c r="AF68" s="6"/>
      <c r="AG68" s="6"/>
      <c r="AH68" s="6"/>
    </row>
    <row r="69" spans="1:34">
      <c r="A69" s="151" t="s">
        <v>69</v>
      </c>
      <c r="B69" s="110"/>
      <c r="C69" s="225"/>
      <c r="D69" s="225"/>
      <c r="E69" s="225"/>
      <c r="F69" s="225"/>
      <c r="G69" s="225"/>
      <c r="H69" s="110"/>
      <c r="I69" s="111"/>
      <c r="J69" s="45"/>
      <c r="K69" s="37">
        <f t="shared" si="13"/>
        <v>288893.5</v>
      </c>
      <c r="L69" s="46">
        <f t="shared" ref="L69:Q69" si="19">SUM(L40:L68)</f>
        <v>52371.700000000012</v>
      </c>
      <c r="M69" s="46">
        <f t="shared" si="19"/>
        <v>48808.800000000003</v>
      </c>
      <c r="N69" s="46">
        <f t="shared" si="19"/>
        <v>53689.700000000004</v>
      </c>
      <c r="O69" s="46">
        <f t="shared" si="19"/>
        <v>59058.700000000004</v>
      </c>
      <c r="P69" s="46">
        <f t="shared" si="19"/>
        <v>74964.600000000006</v>
      </c>
      <c r="Q69" s="46">
        <f t="shared" si="19"/>
        <v>18960.785</v>
      </c>
      <c r="R69" s="46">
        <f>SUM(R40:R68)</f>
        <v>34318.200000000004</v>
      </c>
      <c r="S69" s="46">
        <f>SUM(S40:S68)</f>
        <v>15357.415000000001</v>
      </c>
      <c r="T69" s="46"/>
      <c r="U69" s="46"/>
      <c r="V69" s="46"/>
      <c r="W69" s="46"/>
      <c r="X69" s="46"/>
      <c r="Y69" s="6"/>
      <c r="Z69" s="27"/>
      <c r="AA69" s="27"/>
      <c r="AB69" s="6"/>
      <c r="AC69" s="6"/>
      <c r="AD69" s="6"/>
      <c r="AE69" s="6"/>
      <c r="AF69" s="6"/>
      <c r="AG69" s="6"/>
      <c r="AH69" s="6"/>
    </row>
    <row r="70" spans="1:34">
      <c r="A70" s="112" t="s">
        <v>38</v>
      </c>
      <c r="B70" s="113"/>
      <c r="C70" s="226"/>
      <c r="D70" s="226"/>
      <c r="E70" s="226"/>
      <c r="F70" s="226"/>
      <c r="G70" s="226"/>
      <c r="H70" s="113"/>
      <c r="I70" s="114"/>
      <c r="J70" s="45" t="s">
        <v>55</v>
      </c>
      <c r="K70" s="37">
        <f t="shared" si="13"/>
        <v>167388.6</v>
      </c>
      <c r="L70" s="46">
        <f t="shared" ref="L70:S70" si="20">L40+L41+L44+L45+L48+L51+L54+L57+L60+L63+L66</f>
        <v>29943.7</v>
      </c>
      <c r="M70" s="46">
        <f t="shared" si="20"/>
        <v>28538</v>
      </c>
      <c r="N70" s="46">
        <f t="shared" si="20"/>
        <v>31391.8</v>
      </c>
      <c r="O70" s="46">
        <f t="shared" si="20"/>
        <v>34531</v>
      </c>
      <c r="P70" s="46">
        <f t="shared" si="20"/>
        <v>42984.100000000006</v>
      </c>
      <c r="Q70" s="46">
        <f t="shared" si="20"/>
        <v>18960.785</v>
      </c>
      <c r="R70" s="46">
        <f t="shared" si="20"/>
        <v>0</v>
      </c>
      <c r="S70" s="46">
        <f t="shared" si="20"/>
        <v>0</v>
      </c>
      <c r="T70" s="46"/>
      <c r="U70" s="46"/>
      <c r="V70" s="46"/>
      <c r="W70" s="46"/>
      <c r="X70" s="46"/>
      <c r="Y70" s="6"/>
      <c r="Z70" s="27"/>
      <c r="AA70" s="27"/>
      <c r="AB70" s="6"/>
      <c r="AC70" s="6"/>
      <c r="AD70" s="6"/>
      <c r="AE70" s="6"/>
      <c r="AF70" s="6"/>
      <c r="AG70" s="6"/>
      <c r="AH70" s="6"/>
    </row>
    <row r="71" spans="1:34">
      <c r="A71" s="115"/>
      <c r="B71" s="116"/>
      <c r="C71" s="227"/>
      <c r="D71" s="227"/>
      <c r="E71" s="227"/>
      <c r="F71" s="227"/>
      <c r="G71" s="227"/>
      <c r="H71" s="116"/>
      <c r="I71" s="117"/>
      <c r="J71" s="45" t="s">
        <v>26</v>
      </c>
      <c r="K71" s="37">
        <f t="shared" si="13"/>
        <v>121504.90000000001</v>
      </c>
      <c r="L71" s="46">
        <f t="shared" ref="L71:Q71" si="21">L42+L46+L49+L52+L55+L58+L61+L64+L67</f>
        <v>22428</v>
      </c>
      <c r="M71" s="46">
        <f t="shared" si="21"/>
        <v>20270.8</v>
      </c>
      <c r="N71" s="46">
        <f t="shared" si="21"/>
        <v>22297.9</v>
      </c>
      <c r="O71" s="46">
        <f t="shared" si="21"/>
        <v>24527.700000000004</v>
      </c>
      <c r="P71" s="46">
        <f t="shared" si="21"/>
        <v>31980.5</v>
      </c>
      <c r="Q71" s="46">
        <f t="shared" si="21"/>
        <v>0</v>
      </c>
      <c r="R71" s="46">
        <f>R42+R46+R49+R52+R55+R58+R61+R64+R67</f>
        <v>34318.200000000004</v>
      </c>
      <c r="S71" s="46">
        <f>S42+S46+S49+S52+S55+S58+S61+S64+S67</f>
        <v>15357.415000000001</v>
      </c>
      <c r="T71" s="46"/>
      <c r="U71" s="46"/>
      <c r="V71" s="46"/>
      <c r="W71" s="46"/>
      <c r="X71" s="46"/>
      <c r="Y71" s="6"/>
      <c r="Z71" s="27"/>
      <c r="AA71" s="27"/>
      <c r="AB71" s="6"/>
      <c r="AC71" s="6"/>
      <c r="AD71" s="6"/>
      <c r="AE71" s="6"/>
      <c r="AF71" s="6"/>
      <c r="AG71" s="6"/>
      <c r="AH71" s="6"/>
    </row>
    <row r="72" spans="1:34">
      <c r="A72" s="118"/>
      <c r="B72" s="119"/>
      <c r="C72" s="228"/>
      <c r="D72" s="228"/>
      <c r="E72" s="228"/>
      <c r="F72" s="228"/>
      <c r="G72" s="228"/>
      <c r="H72" s="119"/>
      <c r="I72" s="120"/>
      <c r="J72" s="45" t="s">
        <v>27</v>
      </c>
      <c r="K72" s="37">
        <f t="shared" si="13"/>
        <v>0</v>
      </c>
      <c r="L72" s="46">
        <f t="shared" ref="L72:Q72" si="22">L43+L47+L50+L53+L56+L59+L62+L65+L68</f>
        <v>0</v>
      </c>
      <c r="M72" s="46">
        <f t="shared" si="22"/>
        <v>0</v>
      </c>
      <c r="N72" s="46">
        <f t="shared" si="22"/>
        <v>0</v>
      </c>
      <c r="O72" s="46">
        <f t="shared" si="22"/>
        <v>0</v>
      </c>
      <c r="P72" s="46">
        <f t="shared" si="22"/>
        <v>0</v>
      </c>
      <c r="Q72" s="46">
        <f t="shared" si="22"/>
        <v>0</v>
      </c>
      <c r="R72" s="46">
        <f>R43+R47+R50+R53+R56+R59+R62+R65+R68</f>
        <v>0</v>
      </c>
      <c r="S72" s="46">
        <f>S43+S47+S50+S53+S56+S59+S62+S65+S68</f>
        <v>0</v>
      </c>
      <c r="T72" s="46"/>
      <c r="U72" s="46"/>
      <c r="V72" s="46"/>
      <c r="W72" s="46"/>
      <c r="X72" s="46"/>
      <c r="Y72" s="6"/>
      <c r="Z72" s="27"/>
      <c r="AA72" s="27"/>
      <c r="AB72" s="6"/>
      <c r="AC72" s="6"/>
      <c r="AD72" s="6"/>
      <c r="AE72" s="6"/>
      <c r="AF72" s="6"/>
      <c r="AG72" s="6"/>
      <c r="AH72" s="6"/>
    </row>
    <row r="73" spans="1:34" ht="240" customHeight="1">
      <c r="A73" s="96" t="s">
        <v>72</v>
      </c>
      <c r="B73" s="101" t="s">
        <v>19</v>
      </c>
      <c r="C73" s="221">
        <v>25</v>
      </c>
      <c r="D73" s="221">
        <v>25</v>
      </c>
      <c r="E73" s="221">
        <v>25</v>
      </c>
      <c r="F73" s="221">
        <v>25</v>
      </c>
      <c r="G73" s="221">
        <v>25</v>
      </c>
      <c r="H73" s="96" t="s">
        <v>172</v>
      </c>
      <c r="I73" s="96" t="s">
        <v>101</v>
      </c>
      <c r="J73" s="39" t="s">
        <v>55</v>
      </c>
      <c r="K73" s="37">
        <f t="shared" si="13"/>
        <v>75131.199999999997</v>
      </c>
      <c r="L73" s="162">
        <v>12306.3</v>
      </c>
      <c r="M73" s="219">
        <f t="shared" ref="M73:P74" si="23">ROUND((L73*1.1),1)</f>
        <v>13536.9</v>
      </c>
      <c r="N73" s="219">
        <f t="shared" si="23"/>
        <v>14890.6</v>
      </c>
      <c r="O73" s="219">
        <f t="shared" si="23"/>
        <v>16379.7</v>
      </c>
      <c r="P73" s="219">
        <f t="shared" si="23"/>
        <v>18017.7</v>
      </c>
      <c r="Q73" s="189">
        <f>10934.8</f>
        <v>10934.8</v>
      </c>
      <c r="R73" s="202"/>
      <c r="S73" s="55"/>
      <c r="T73" s="55"/>
      <c r="U73" s="55"/>
      <c r="V73" s="55"/>
      <c r="W73" s="55"/>
      <c r="X73" s="55"/>
      <c r="Y73" s="6"/>
      <c r="Z73" s="27"/>
      <c r="AA73" s="27"/>
      <c r="AB73" s="6"/>
      <c r="AC73" s="6"/>
      <c r="AD73" s="6"/>
      <c r="AE73" s="6"/>
      <c r="AF73" s="6"/>
      <c r="AG73" s="6"/>
      <c r="AH73" s="6"/>
    </row>
    <row r="74" spans="1:34" ht="30" customHeight="1">
      <c r="A74" s="97"/>
      <c r="B74" s="102"/>
      <c r="C74" s="222"/>
      <c r="D74" s="222"/>
      <c r="E74" s="222"/>
      <c r="F74" s="222"/>
      <c r="G74" s="222"/>
      <c r="H74" s="97"/>
      <c r="I74" s="97"/>
      <c r="J74" s="39" t="s">
        <v>26</v>
      </c>
      <c r="K74" s="37">
        <f t="shared" si="13"/>
        <v>84699.9</v>
      </c>
      <c r="L74" s="37">
        <f>26179.9-L73</f>
        <v>13873.600000000002</v>
      </c>
      <c r="M74" s="219">
        <f t="shared" si="23"/>
        <v>15261</v>
      </c>
      <c r="N74" s="219">
        <f t="shared" si="23"/>
        <v>16787.099999999999</v>
      </c>
      <c r="O74" s="219">
        <f t="shared" si="23"/>
        <v>18465.8</v>
      </c>
      <c r="P74" s="219">
        <f t="shared" si="23"/>
        <v>20312.400000000001</v>
      </c>
      <c r="Q74" s="185"/>
      <c r="R74" s="200">
        <f>10934.8+14786.3</f>
        <v>25721.1</v>
      </c>
      <c r="S74" s="38">
        <f>R74-Q73</f>
        <v>14786.3</v>
      </c>
      <c r="T74" s="258" t="s">
        <v>133</v>
      </c>
      <c r="U74" s="38"/>
      <c r="V74" s="38"/>
      <c r="W74" s="38"/>
      <c r="X74" s="38"/>
      <c r="Y74" s="21">
        <f>4634.8+3600+26271.6-50-Y55-Y58</f>
        <v>32738.599999999995</v>
      </c>
      <c r="Z74" s="27">
        <v>5051</v>
      </c>
      <c r="AA74" s="27"/>
      <c r="AB74" s="6"/>
      <c r="AC74" s="6"/>
      <c r="AD74" s="6"/>
      <c r="AE74" s="6"/>
      <c r="AF74" s="6"/>
      <c r="AG74" s="6"/>
      <c r="AH74" s="6"/>
    </row>
    <row r="75" spans="1:34" ht="37.5" customHeight="1">
      <c r="A75" s="97"/>
      <c r="B75" s="104"/>
      <c r="C75" s="223"/>
      <c r="D75" s="223"/>
      <c r="E75" s="223"/>
      <c r="F75" s="223"/>
      <c r="G75" s="223"/>
      <c r="H75" s="99"/>
      <c r="I75" s="99"/>
      <c r="J75" s="39" t="s">
        <v>27</v>
      </c>
      <c r="K75" s="37">
        <f t="shared" si="13"/>
        <v>0</v>
      </c>
      <c r="L75" s="39"/>
      <c r="M75" s="40"/>
      <c r="N75" s="39"/>
      <c r="O75" s="39"/>
      <c r="P75" s="41"/>
      <c r="Q75" s="186"/>
      <c r="R75" s="198"/>
      <c r="S75" s="41"/>
      <c r="T75" s="41"/>
      <c r="U75" s="41"/>
      <c r="V75" s="41"/>
      <c r="W75" s="41"/>
      <c r="X75" s="41"/>
      <c r="Y75" s="6"/>
      <c r="Z75" s="27"/>
      <c r="AA75" s="27">
        <v>5031</v>
      </c>
      <c r="AB75" s="6">
        <v>153235.20000000001</v>
      </c>
      <c r="AC75" s="6">
        <v>3335.8</v>
      </c>
      <c r="AD75" s="22">
        <f>L78</f>
        <v>171247.8</v>
      </c>
      <c r="AE75" s="6"/>
      <c r="AF75" s="6"/>
      <c r="AG75" s="6"/>
      <c r="AH75" s="6"/>
    </row>
    <row r="76" spans="1:34" ht="214.5" customHeight="1">
      <c r="A76" s="97"/>
      <c r="B76" s="101" t="s">
        <v>20</v>
      </c>
      <c r="C76" s="221">
        <v>33</v>
      </c>
      <c r="D76" s="221">
        <v>33</v>
      </c>
      <c r="E76" s="221">
        <v>33</v>
      </c>
      <c r="F76" s="221">
        <v>33</v>
      </c>
      <c r="G76" s="221">
        <v>33</v>
      </c>
      <c r="H76" s="96" t="s">
        <v>8</v>
      </c>
      <c r="I76" s="156" t="s">
        <v>7</v>
      </c>
      <c r="J76" s="39" t="s">
        <v>55</v>
      </c>
      <c r="K76" s="37">
        <f t="shared" si="13"/>
        <v>124612.3</v>
      </c>
      <c r="L76" s="162">
        <v>20411.2</v>
      </c>
      <c r="M76" s="219">
        <f t="shared" ref="M76:P78" si="24">ROUND((L76*1.1),1)</f>
        <v>22452.3</v>
      </c>
      <c r="N76" s="219">
        <f t="shared" si="24"/>
        <v>24697.5</v>
      </c>
      <c r="O76" s="219">
        <f t="shared" si="24"/>
        <v>27167.3</v>
      </c>
      <c r="P76" s="219">
        <f t="shared" si="24"/>
        <v>29884</v>
      </c>
      <c r="Q76" s="186">
        <f>4352.9+13256.7</f>
        <v>17609.599999999999</v>
      </c>
      <c r="R76" s="198">
        <f>L76/Q76</f>
        <v>1.1590950390695984</v>
      </c>
      <c r="S76" s="41"/>
      <c r="T76" s="41"/>
      <c r="U76" s="41"/>
      <c r="V76" s="41"/>
      <c r="W76" s="41"/>
      <c r="X76" s="41"/>
      <c r="Y76" s="6"/>
      <c r="Z76" s="27"/>
      <c r="AA76" s="27"/>
      <c r="AB76" s="6"/>
      <c r="AC76" s="6"/>
      <c r="AD76" s="22"/>
      <c r="AE76" s="6"/>
      <c r="AF76" s="6"/>
      <c r="AG76" s="6"/>
      <c r="AH76" s="6"/>
    </row>
    <row r="77" spans="1:34" ht="110.25">
      <c r="A77" s="97"/>
      <c r="B77" s="102"/>
      <c r="C77" s="222"/>
      <c r="D77" s="222"/>
      <c r="E77" s="222"/>
      <c r="F77" s="222"/>
      <c r="G77" s="222"/>
      <c r="H77" s="97"/>
      <c r="I77" s="250" t="s">
        <v>102</v>
      </c>
      <c r="J77" s="190" t="s">
        <v>55</v>
      </c>
      <c r="K77" s="251">
        <f t="shared" si="13"/>
        <v>111624.40000000001</v>
      </c>
      <c r="L77" s="252">
        <v>18283.8</v>
      </c>
      <c r="M77" s="253">
        <f t="shared" si="24"/>
        <v>20112.2</v>
      </c>
      <c r="N77" s="253">
        <f t="shared" si="24"/>
        <v>22123.4</v>
      </c>
      <c r="O77" s="253">
        <f t="shared" si="24"/>
        <v>24335.7</v>
      </c>
      <c r="P77" s="253">
        <f t="shared" si="24"/>
        <v>26769.3</v>
      </c>
      <c r="Q77" s="186">
        <v>16915.5</v>
      </c>
      <c r="R77" s="198"/>
      <c r="S77" s="41"/>
      <c r="T77" s="41"/>
      <c r="U77" s="41"/>
      <c r="V77" s="41"/>
      <c r="W77" s="41"/>
      <c r="X77" s="41"/>
      <c r="Y77" s="6"/>
      <c r="Z77" s="27"/>
      <c r="AA77" s="27"/>
      <c r="AB77" s="6"/>
      <c r="AC77" s="6"/>
      <c r="AD77" s="22"/>
      <c r="AE77" s="6"/>
      <c r="AF77" s="6"/>
      <c r="AG77" s="6"/>
      <c r="AH77" s="6"/>
    </row>
    <row r="78" spans="1:34" ht="33.75" customHeight="1">
      <c r="A78" s="97"/>
      <c r="B78" s="102"/>
      <c r="C78" s="222"/>
      <c r="D78" s="222"/>
      <c r="E78" s="222"/>
      <c r="F78" s="222"/>
      <c r="G78" s="222"/>
      <c r="H78" s="97"/>
      <c r="I78" s="250" t="s">
        <v>84</v>
      </c>
      <c r="J78" s="190" t="s">
        <v>26</v>
      </c>
      <c r="K78" s="251">
        <f t="shared" si="13"/>
        <v>1045485.2000000001</v>
      </c>
      <c r="L78" s="251">
        <f>209942.8-L76-L77</f>
        <v>171247.8</v>
      </c>
      <c r="M78" s="253">
        <f t="shared" si="24"/>
        <v>188372.6</v>
      </c>
      <c r="N78" s="253">
        <f t="shared" si="24"/>
        <v>207209.9</v>
      </c>
      <c r="O78" s="253">
        <f t="shared" si="24"/>
        <v>227930.9</v>
      </c>
      <c r="P78" s="253">
        <f t="shared" si="24"/>
        <v>250724</v>
      </c>
      <c r="Q78" s="185"/>
      <c r="R78" s="200">
        <f>4352.9+156569.1+5214.1+13256.7</f>
        <v>179392.80000000002</v>
      </c>
      <c r="S78" s="38">
        <f>R78-Q77-Q76-L81</f>
        <v>119599.20000000001</v>
      </c>
      <c r="T78" s="258" t="s">
        <v>134</v>
      </c>
      <c r="U78" s="38"/>
      <c r="V78" s="38"/>
      <c r="W78" s="38"/>
      <c r="X78" s="38"/>
      <c r="Y78" s="16">
        <f>4352.9+153223.5+4219.9+13236-80</f>
        <v>174952.3</v>
      </c>
      <c r="Z78" s="27" t="s">
        <v>51</v>
      </c>
      <c r="AA78" s="27">
        <v>5032</v>
      </c>
      <c r="AB78" s="6">
        <v>13236</v>
      </c>
      <c r="AC78" s="6"/>
      <c r="AD78" s="6"/>
      <c r="AE78" s="6"/>
      <c r="AF78" s="6"/>
      <c r="AG78" s="6"/>
      <c r="AH78" s="6"/>
    </row>
    <row r="79" spans="1:34" ht="30.75" customHeight="1">
      <c r="A79" s="97"/>
      <c r="B79" s="104"/>
      <c r="C79" s="223"/>
      <c r="D79" s="223"/>
      <c r="E79" s="223"/>
      <c r="F79" s="223"/>
      <c r="G79" s="223"/>
      <c r="H79" s="99"/>
      <c r="I79" s="156"/>
      <c r="J79" s="39" t="s">
        <v>27</v>
      </c>
      <c r="K79" s="37">
        <f t="shared" si="13"/>
        <v>0</v>
      </c>
      <c r="L79" s="39"/>
      <c r="M79" s="40"/>
      <c r="N79" s="39"/>
      <c r="O79" s="39"/>
      <c r="P79" s="41"/>
      <c r="Q79" s="186"/>
      <c r="R79" s="198"/>
      <c r="S79" s="41"/>
      <c r="T79" s="41"/>
      <c r="U79" s="41"/>
      <c r="V79" s="41"/>
      <c r="W79" s="41"/>
      <c r="X79" s="41"/>
      <c r="Y79" s="6"/>
      <c r="Z79" s="27"/>
      <c r="AA79" s="27"/>
      <c r="AB79" s="6"/>
      <c r="AC79" s="6"/>
      <c r="AD79" s="6"/>
      <c r="AE79" s="6"/>
      <c r="AF79" s="6"/>
      <c r="AG79" s="6"/>
      <c r="AH79" s="6"/>
    </row>
    <row r="80" spans="1:34" ht="87" customHeight="1">
      <c r="A80" s="97"/>
      <c r="B80" s="101" t="s">
        <v>21</v>
      </c>
      <c r="C80" s="221">
        <v>2</v>
      </c>
      <c r="D80" s="221">
        <v>2</v>
      </c>
      <c r="E80" s="221">
        <v>2</v>
      </c>
      <c r="F80" s="221">
        <v>2</v>
      </c>
      <c r="G80" s="221">
        <v>2</v>
      </c>
      <c r="H80" s="96" t="s">
        <v>74</v>
      </c>
      <c r="I80" s="250" t="s">
        <v>175</v>
      </c>
      <c r="J80" s="190" t="s">
        <v>55</v>
      </c>
      <c r="K80" s="251">
        <f t="shared" si="13"/>
        <v>315293.19999999995</v>
      </c>
      <c r="L80" s="251">
        <v>51644.2</v>
      </c>
      <c r="M80" s="253">
        <f t="shared" ref="M80:P81" si="25">ROUND((L80*1.1),1)</f>
        <v>56808.6</v>
      </c>
      <c r="N80" s="253">
        <f t="shared" si="25"/>
        <v>62489.5</v>
      </c>
      <c r="O80" s="253">
        <f t="shared" si="25"/>
        <v>68738.5</v>
      </c>
      <c r="P80" s="253">
        <f t="shared" si="25"/>
        <v>75612.399999999994</v>
      </c>
      <c r="Q80" s="186"/>
      <c r="R80" s="198"/>
      <c r="S80" s="41"/>
      <c r="T80" s="41"/>
      <c r="U80" s="41"/>
      <c r="V80" s="41"/>
      <c r="W80" s="41"/>
      <c r="X80" s="41"/>
      <c r="Y80" s="6"/>
      <c r="Z80" s="27"/>
      <c r="AA80" s="27"/>
      <c r="AB80" s="6"/>
      <c r="AC80" s="6"/>
      <c r="AD80" s="6"/>
      <c r="AE80" s="6"/>
      <c r="AF80" s="6"/>
      <c r="AG80" s="6"/>
      <c r="AH80" s="6"/>
    </row>
    <row r="81" spans="1:34" ht="126" customHeight="1">
      <c r="A81" s="97"/>
      <c r="B81" s="102"/>
      <c r="C81" s="222"/>
      <c r="D81" s="222"/>
      <c r="E81" s="222"/>
      <c r="F81" s="222"/>
      <c r="G81" s="222"/>
      <c r="H81" s="97"/>
      <c r="I81" s="263" t="s">
        <v>174</v>
      </c>
      <c r="J81" s="203" t="s">
        <v>26</v>
      </c>
      <c r="K81" s="264">
        <f t="shared" si="13"/>
        <v>154266.80000000002</v>
      </c>
      <c r="L81" s="264">
        <f>25268.5</f>
        <v>25268.5</v>
      </c>
      <c r="M81" s="265">
        <f t="shared" si="25"/>
        <v>27795.4</v>
      </c>
      <c r="N81" s="265">
        <f t="shared" si="25"/>
        <v>30574.9</v>
      </c>
      <c r="O81" s="265">
        <f t="shared" si="25"/>
        <v>33632.400000000001</v>
      </c>
      <c r="P81" s="265">
        <f t="shared" si="25"/>
        <v>36995.599999999999</v>
      </c>
      <c r="Q81" s="197">
        <f>7802.8+10828.1+806.4</f>
        <v>19437.300000000003</v>
      </c>
      <c r="R81" s="200">
        <f>Q81*1.3</f>
        <v>25268.490000000005</v>
      </c>
      <c r="S81" s="38"/>
      <c r="T81" s="258" t="s">
        <v>135</v>
      </c>
      <c r="U81" s="38"/>
      <c r="V81" s="38"/>
      <c r="W81" s="38"/>
      <c r="X81" s="38"/>
      <c r="Y81" s="6">
        <f>32197.2+99.5+8989.3+1000</f>
        <v>42286</v>
      </c>
      <c r="Z81" s="27" t="s">
        <v>48</v>
      </c>
      <c r="AA81" s="27"/>
      <c r="AB81" s="6">
        <f>Y81-AC81</f>
        <v>42186.5</v>
      </c>
      <c r="AC81" s="6">
        <v>99.5</v>
      </c>
      <c r="AD81" s="6"/>
      <c r="AE81" s="6"/>
      <c r="AF81" s="6"/>
      <c r="AG81" s="6"/>
      <c r="AH81" s="6"/>
    </row>
    <row r="82" spans="1:34" ht="25.5" customHeight="1">
      <c r="A82" s="97"/>
      <c r="B82" s="104"/>
      <c r="C82" s="223"/>
      <c r="D82" s="223"/>
      <c r="E82" s="223"/>
      <c r="F82" s="223"/>
      <c r="G82" s="223"/>
      <c r="H82" s="99"/>
      <c r="I82" s="99"/>
      <c r="J82" s="39" t="s">
        <v>27</v>
      </c>
      <c r="K82" s="37">
        <f t="shared" si="13"/>
        <v>0</v>
      </c>
      <c r="L82" s="39"/>
      <c r="M82" s="40"/>
      <c r="N82" s="39"/>
      <c r="O82" s="39"/>
      <c r="P82" s="41"/>
      <c r="Q82" s="186"/>
      <c r="R82" s="198"/>
      <c r="S82" s="41"/>
      <c r="T82" s="41"/>
      <c r="U82" s="41"/>
      <c r="V82" s="41"/>
      <c r="W82" s="41"/>
      <c r="X82" s="41"/>
      <c r="Y82" s="6"/>
      <c r="Z82" s="27"/>
      <c r="AA82" s="27"/>
      <c r="AB82" s="6"/>
      <c r="AC82" s="6"/>
      <c r="AD82" s="6"/>
      <c r="AE82" s="6"/>
      <c r="AF82" s="6"/>
      <c r="AG82" s="6"/>
      <c r="AH82" s="6"/>
    </row>
    <row r="83" spans="1:34" ht="114.75" customHeight="1">
      <c r="A83" s="97"/>
      <c r="B83" s="101" t="s">
        <v>22</v>
      </c>
      <c r="C83" s="221">
        <v>1</v>
      </c>
      <c r="D83" s="221">
        <v>1</v>
      </c>
      <c r="E83" s="221">
        <v>1</v>
      </c>
      <c r="F83" s="221">
        <v>1</v>
      </c>
      <c r="G83" s="221">
        <v>1</v>
      </c>
      <c r="H83" s="96" t="s">
        <v>103</v>
      </c>
      <c r="I83" s="96" t="s">
        <v>104</v>
      </c>
      <c r="J83" s="39" t="s">
        <v>55</v>
      </c>
      <c r="K83" s="37">
        <f t="shared" si="13"/>
        <v>83680.3</v>
      </c>
      <c r="L83" s="162">
        <v>13706.6</v>
      </c>
      <c r="M83" s="219">
        <f>ROUND((L83*1.1),1)</f>
        <v>15077.3</v>
      </c>
      <c r="N83" s="219">
        <f>ROUND((M83*1.1),1)</f>
        <v>16585</v>
      </c>
      <c r="O83" s="219">
        <f>ROUND((N83*1.1),1)</f>
        <v>18243.5</v>
      </c>
      <c r="P83" s="219">
        <f>ROUND((O83*1.1),1)</f>
        <v>20067.900000000001</v>
      </c>
      <c r="Q83" s="194">
        <f>11445.4</f>
        <v>11445.4</v>
      </c>
      <c r="R83" s="203"/>
      <c r="S83" s="39"/>
      <c r="T83" s="39"/>
      <c r="U83" s="39"/>
      <c r="V83" s="39"/>
      <c r="W83" s="39"/>
      <c r="X83" s="39"/>
      <c r="Y83" s="6"/>
      <c r="Z83" s="27"/>
      <c r="AA83" s="27"/>
      <c r="AB83" s="6"/>
      <c r="AC83" s="6"/>
      <c r="AD83" s="6"/>
      <c r="AE83" s="6"/>
      <c r="AF83" s="6"/>
      <c r="AG83" s="6"/>
      <c r="AH83" s="6"/>
    </row>
    <row r="84" spans="1:34" ht="22.5" customHeight="1">
      <c r="A84" s="97"/>
      <c r="B84" s="102"/>
      <c r="C84" s="222"/>
      <c r="D84" s="222"/>
      <c r="E84" s="222"/>
      <c r="F84" s="222"/>
      <c r="G84" s="222"/>
      <c r="H84" s="97"/>
      <c r="I84" s="97"/>
      <c r="J84" s="39" t="s">
        <v>26</v>
      </c>
      <c r="K84" s="37">
        <f t="shared" si="13"/>
        <v>0</v>
      </c>
      <c r="L84" s="37"/>
      <c r="M84" s="37"/>
      <c r="N84" s="37"/>
      <c r="O84" s="37"/>
      <c r="P84" s="38"/>
      <c r="Q84" s="185"/>
      <c r="R84" s="200">
        <v>11445.4</v>
      </c>
      <c r="S84" s="38"/>
      <c r="T84" s="258" t="s">
        <v>136</v>
      </c>
      <c r="U84" s="38"/>
      <c r="V84" s="38"/>
      <c r="W84" s="38"/>
      <c r="X84" s="38"/>
      <c r="Y84" s="6">
        <f>11422.2</f>
        <v>11422.2</v>
      </c>
      <c r="Z84" s="27">
        <v>5033</v>
      </c>
      <c r="AA84" s="27"/>
      <c r="AB84" s="6">
        <f>Y84</f>
        <v>11422.2</v>
      </c>
      <c r="AC84" s="6"/>
      <c r="AD84" s="6"/>
      <c r="AE84" s="6"/>
      <c r="AF84" s="6"/>
      <c r="AG84" s="6"/>
      <c r="AH84" s="6"/>
    </row>
    <row r="85" spans="1:34" ht="19.5" customHeight="1">
      <c r="A85" s="97"/>
      <c r="B85" s="104"/>
      <c r="C85" s="223"/>
      <c r="D85" s="223"/>
      <c r="E85" s="223"/>
      <c r="F85" s="223"/>
      <c r="G85" s="223"/>
      <c r="H85" s="99"/>
      <c r="I85" s="99"/>
      <c r="J85" s="39" t="s">
        <v>27</v>
      </c>
      <c r="K85" s="37">
        <f t="shared" si="13"/>
        <v>0</v>
      </c>
      <c r="L85" s="39"/>
      <c r="M85" s="40"/>
      <c r="N85" s="39"/>
      <c r="O85" s="39"/>
      <c r="P85" s="41"/>
      <c r="Q85" s="186"/>
      <c r="R85" s="198"/>
      <c r="S85" s="41"/>
      <c r="T85" s="41"/>
      <c r="U85" s="41"/>
      <c r="V85" s="41"/>
      <c r="W85" s="41"/>
      <c r="X85" s="41"/>
      <c r="Y85" s="6"/>
      <c r="Z85" s="27"/>
      <c r="AA85" s="27"/>
      <c r="AB85" s="6"/>
      <c r="AC85" s="6"/>
      <c r="AD85" s="6"/>
      <c r="AE85" s="6"/>
      <c r="AF85" s="6"/>
      <c r="AG85" s="6"/>
      <c r="AH85" s="6"/>
    </row>
    <row r="86" spans="1:34" ht="50.25" customHeight="1">
      <c r="A86" s="97"/>
      <c r="B86" s="101" t="s">
        <v>23</v>
      </c>
      <c r="C86" s="221"/>
      <c r="D86" s="221"/>
      <c r="E86" s="221"/>
      <c r="F86" s="221"/>
      <c r="G86" s="221"/>
      <c r="H86" s="96" t="s">
        <v>75</v>
      </c>
      <c r="I86" s="96"/>
      <c r="J86" s="39" t="s">
        <v>55</v>
      </c>
      <c r="K86" s="37">
        <f t="shared" si="13"/>
        <v>0</v>
      </c>
      <c r="L86" s="39"/>
      <c r="M86" s="40"/>
      <c r="N86" s="39"/>
      <c r="O86" s="39"/>
      <c r="P86" s="41"/>
      <c r="Q86" s="186"/>
      <c r="R86" s="198"/>
      <c r="S86" s="41"/>
      <c r="T86" s="41"/>
      <c r="U86" s="41"/>
      <c r="V86" s="41"/>
      <c r="W86" s="41"/>
      <c r="X86" s="41"/>
      <c r="Y86" s="6"/>
      <c r="Z86" s="27"/>
      <c r="AA86" s="27"/>
      <c r="AB86" s="6"/>
      <c r="AC86" s="6"/>
      <c r="AD86" s="6"/>
      <c r="AE86" s="6"/>
      <c r="AF86" s="6"/>
      <c r="AG86" s="6"/>
      <c r="AH86" s="6"/>
    </row>
    <row r="87" spans="1:34" ht="21" customHeight="1">
      <c r="A87" s="97"/>
      <c r="B87" s="102"/>
      <c r="C87" s="222"/>
      <c r="D87" s="222"/>
      <c r="E87" s="222"/>
      <c r="F87" s="222"/>
      <c r="G87" s="222"/>
      <c r="H87" s="97"/>
      <c r="I87" s="97"/>
      <c r="J87" s="39" t="s">
        <v>26</v>
      </c>
      <c r="K87" s="37">
        <f t="shared" si="13"/>
        <v>0</v>
      </c>
      <c r="L87" s="39"/>
      <c r="M87" s="40"/>
      <c r="N87" s="39"/>
      <c r="O87" s="39"/>
      <c r="P87" s="41"/>
      <c r="Q87" s="186"/>
      <c r="R87" s="198"/>
      <c r="S87" s="41"/>
      <c r="T87" s="41"/>
      <c r="U87" s="41"/>
      <c r="V87" s="41"/>
      <c r="W87" s="41"/>
      <c r="X87" s="41"/>
      <c r="Y87" s="6"/>
      <c r="Z87" s="27"/>
      <c r="AA87" s="27"/>
      <c r="AB87" s="6"/>
      <c r="AC87" s="6"/>
      <c r="AD87" s="6"/>
      <c r="AE87" s="6"/>
      <c r="AF87" s="6"/>
      <c r="AG87" s="6"/>
      <c r="AH87" s="6"/>
    </row>
    <row r="88" spans="1:34" ht="17.25" customHeight="1">
      <c r="A88" s="97"/>
      <c r="B88" s="104"/>
      <c r="C88" s="223"/>
      <c r="D88" s="223"/>
      <c r="E88" s="223"/>
      <c r="F88" s="223"/>
      <c r="G88" s="223"/>
      <c r="H88" s="99"/>
      <c r="I88" s="99"/>
      <c r="J88" s="39" t="s">
        <v>27</v>
      </c>
      <c r="K88" s="37">
        <f t="shared" si="13"/>
        <v>0</v>
      </c>
      <c r="L88" s="39"/>
      <c r="M88" s="40"/>
      <c r="N88" s="39"/>
      <c r="O88" s="39"/>
      <c r="P88" s="41"/>
      <c r="Q88" s="186"/>
      <c r="R88" s="198"/>
      <c r="S88" s="41"/>
      <c r="T88" s="41"/>
      <c r="U88" s="41"/>
      <c r="V88" s="41"/>
      <c r="W88" s="41"/>
      <c r="X88" s="41"/>
      <c r="Y88" s="6"/>
      <c r="Z88" s="27"/>
      <c r="AA88" s="27"/>
      <c r="AB88" s="6"/>
      <c r="AC88" s="6"/>
      <c r="AD88" s="6"/>
      <c r="AE88" s="6"/>
      <c r="AF88" s="6"/>
      <c r="AG88" s="6"/>
      <c r="AH88" s="6"/>
    </row>
    <row r="89" spans="1:34" ht="93.75" customHeight="1">
      <c r="A89" s="56"/>
      <c r="B89" s="101" t="s">
        <v>24</v>
      </c>
      <c r="C89" s="221">
        <v>7</v>
      </c>
      <c r="D89" s="221">
        <v>7</v>
      </c>
      <c r="E89" s="221">
        <v>7</v>
      </c>
      <c r="F89" s="221">
        <v>7</v>
      </c>
      <c r="G89" s="221">
        <v>7</v>
      </c>
      <c r="H89" s="96" t="s">
        <v>119</v>
      </c>
      <c r="I89" s="96" t="s">
        <v>173</v>
      </c>
      <c r="J89" s="39" t="s">
        <v>55</v>
      </c>
      <c r="K89" s="37">
        <f t="shared" si="13"/>
        <v>0</v>
      </c>
      <c r="L89" s="39"/>
      <c r="M89" s="40"/>
      <c r="N89" s="39"/>
      <c r="O89" s="39"/>
      <c r="P89" s="41"/>
      <c r="Q89" s="186"/>
      <c r="R89" s="198"/>
      <c r="S89" s="41"/>
      <c r="T89" s="41"/>
      <c r="U89" s="41"/>
      <c r="V89" s="41"/>
      <c r="W89" s="41"/>
      <c r="X89" s="41"/>
      <c r="Y89" s="6"/>
      <c r="Z89" s="27"/>
      <c r="AA89" s="27"/>
      <c r="AB89" s="6"/>
      <c r="AC89" s="6"/>
      <c r="AD89" s="6"/>
      <c r="AE89" s="6"/>
      <c r="AF89" s="6"/>
      <c r="AG89" s="6"/>
      <c r="AH89" s="6"/>
    </row>
    <row r="90" spans="1:34" ht="21" customHeight="1">
      <c r="A90" s="121"/>
      <c r="B90" s="102"/>
      <c r="C90" s="222"/>
      <c r="D90" s="222"/>
      <c r="E90" s="222"/>
      <c r="F90" s="222"/>
      <c r="G90" s="222"/>
      <c r="H90" s="97"/>
      <c r="I90" s="97"/>
      <c r="J90" s="39" t="s">
        <v>26</v>
      </c>
      <c r="K90" s="37">
        <f t="shared" si="13"/>
        <v>43640.78</v>
      </c>
      <c r="L90" s="37">
        <f>1.2*Y90</f>
        <v>7148.28</v>
      </c>
      <c r="M90" s="219">
        <f>ROUND((L90*1.1),1)</f>
        <v>7863.1</v>
      </c>
      <c r="N90" s="219">
        <f>ROUND((M90*1.1),1)</f>
        <v>8649.4</v>
      </c>
      <c r="O90" s="219">
        <f>ROUND((N90*1.1),1)</f>
        <v>9514.2999999999993</v>
      </c>
      <c r="P90" s="219">
        <f>ROUND((O90*1.1),1)</f>
        <v>10465.700000000001</v>
      </c>
      <c r="Q90" s="185"/>
      <c r="R90" s="200">
        <f>5735.5+471+4272.7+129.1</f>
        <v>10608.300000000001</v>
      </c>
      <c r="S90" s="38"/>
      <c r="T90" s="258" t="s">
        <v>137</v>
      </c>
      <c r="U90" s="38"/>
      <c r="V90" s="38"/>
      <c r="W90" s="38"/>
      <c r="X90" s="38"/>
      <c r="Y90" s="17">
        <f>5640.9+319-3</f>
        <v>5956.9</v>
      </c>
      <c r="Z90" s="27">
        <v>5041</v>
      </c>
      <c r="AA90" s="27"/>
      <c r="AB90" s="6">
        <v>5640.9</v>
      </c>
      <c r="AC90" s="6">
        <v>319</v>
      </c>
      <c r="AD90" s="6"/>
      <c r="AE90" s="6"/>
      <c r="AF90" s="6"/>
      <c r="AG90" s="6"/>
      <c r="AH90" s="6"/>
    </row>
    <row r="91" spans="1:34" ht="15.75" customHeight="1">
      <c r="A91" s="121"/>
      <c r="B91" s="104"/>
      <c r="C91" s="223"/>
      <c r="D91" s="223"/>
      <c r="E91" s="223"/>
      <c r="F91" s="223"/>
      <c r="G91" s="223"/>
      <c r="H91" s="99"/>
      <c r="I91" s="99"/>
      <c r="J91" s="39" t="s">
        <v>27</v>
      </c>
      <c r="K91" s="37">
        <f t="shared" si="13"/>
        <v>0</v>
      </c>
      <c r="L91" s="39"/>
      <c r="M91" s="40"/>
      <c r="N91" s="39"/>
      <c r="O91" s="39"/>
      <c r="P91" s="41"/>
      <c r="Q91" s="186"/>
      <c r="R91" s="198"/>
      <c r="S91" s="41"/>
      <c r="T91" s="41"/>
      <c r="U91" s="41"/>
      <c r="V91" s="41"/>
      <c r="W91" s="41"/>
      <c r="X91" s="41"/>
      <c r="Y91" s="6"/>
      <c r="Z91" s="27">
        <v>5042</v>
      </c>
      <c r="AA91" s="27"/>
      <c r="AB91" s="6">
        <v>4102.8</v>
      </c>
      <c r="AC91" s="6"/>
      <c r="AD91" s="6"/>
      <c r="AE91" s="6"/>
      <c r="AF91" s="6"/>
      <c r="AG91" s="6"/>
      <c r="AH91" s="6"/>
    </row>
    <row r="92" spans="1:34" ht="138.75" customHeight="1">
      <c r="A92" s="121"/>
      <c r="B92" s="101" t="s">
        <v>25</v>
      </c>
      <c r="C92" s="221">
        <v>4</v>
      </c>
      <c r="D92" s="221">
        <v>4</v>
      </c>
      <c r="E92" s="221">
        <v>4</v>
      </c>
      <c r="F92" s="221">
        <v>4</v>
      </c>
      <c r="G92" s="221">
        <v>4</v>
      </c>
      <c r="H92" s="96" t="s">
        <v>76</v>
      </c>
      <c r="I92" s="96" t="s">
        <v>105</v>
      </c>
      <c r="J92" s="39" t="s">
        <v>55</v>
      </c>
      <c r="K92" s="37">
        <f t="shared" si="13"/>
        <v>22310.400000000001</v>
      </c>
      <c r="L92" s="162">
        <v>3654.4</v>
      </c>
      <c r="M92" s="219">
        <f t="shared" ref="M92:P93" si="26">ROUND((L92*1.1),1)</f>
        <v>4019.8</v>
      </c>
      <c r="N92" s="219">
        <f t="shared" si="26"/>
        <v>4421.8</v>
      </c>
      <c r="O92" s="219">
        <f t="shared" si="26"/>
        <v>4864</v>
      </c>
      <c r="P92" s="219">
        <f t="shared" si="26"/>
        <v>5350.4</v>
      </c>
      <c r="Q92" s="186">
        <f>3045.4</f>
        <v>3045.4</v>
      </c>
      <c r="R92" s="198"/>
      <c r="S92" s="41"/>
      <c r="T92" s="41"/>
      <c r="U92" s="41"/>
      <c r="V92" s="41"/>
      <c r="W92" s="41"/>
      <c r="X92" s="41"/>
      <c r="Y92" s="6"/>
      <c r="Z92" s="27"/>
      <c r="AA92" s="27"/>
      <c r="AB92" s="6"/>
      <c r="AC92" s="6"/>
      <c r="AD92" s="6"/>
      <c r="AE92" s="6"/>
      <c r="AF92" s="6"/>
      <c r="AG92" s="6"/>
      <c r="AH92" s="6"/>
    </row>
    <row r="93" spans="1:34" ht="30" customHeight="1">
      <c r="A93" s="121"/>
      <c r="B93" s="102"/>
      <c r="C93" s="222"/>
      <c r="D93" s="222"/>
      <c r="E93" s="222"/>
      <c r="F93" s="222"/>
      <c r="G93" s="222"/>
      <c r="H93" s="97"/>
      <c r="I93" s="97"/>
      <c r="J93" s="39" t="s">
        <v>26</v>
      </c>
      <c r="K93" s="37">
        <f t="shared" si="13"/>
        <v>62983.4</v>
      </c>
      <c r="L93" s="37">
        <f>13970.9-L92</f>
        <v>10316.5</v>
      </c>
      <c r="M93" s="219">
        <f t="shared" si="26"/>
        <v>11348.2</v>
      </c>
      <c r="N93" s="219">
        <f t="shared" si="26"/>
        <v>12483</v>
      </c>
      <c r="O93" s="219">
        <f t="shared" si="26"/>
        <v>13731.3</v>
      </c>
      <c r="P93" s="219">
        <f t="shared" si="26"/>
        <v>15104.4</v>
      </c>
      <c r="Q93" s="185"/>
      <c r="R93" s="200">
        <f>12245.5</f>
        <v>12245.5</v>
      </c>
      <c r="S93" s="38">
        <f>R93-Q92</f>
        <v>9200.1</v>
      </c>
      <c r="T93" s="258" t="s">
        <v>138</v>
      </c>
      <c r="U93" s="38"/>
      <c r="V93" s="38"/>
      <c r="W93" s="38"/>
      <c r="X93" s="38"/>
      <c r="Y93" s="20">
        <f>11593.6+180-Y9</f>
        <v>11642.4</v>
      </c>
      <c r="Z93" s="27">
        <v>5061</v>
      </c>
      <c r="AA93" s="27"/>
      <c r="AB93" s="22">
        <v>11593.6</v>
      </c>
      <c r="AC93" s="22">
        <v>180</v>
      </c>
      <c r="AD93" s="22">
        <f>L93+L9+L129</f>
        <v>10463.299999999999</v>
      </c>
      <c r="AE93" s="22">
        <f>M93+M9+M129</f>
        <v>11509.7</v>
      </c>
      <c r="AF93" s="6"/>
      <c r="AG93" s="6"/>
      <c r="AH93" s="6"/>
    </row>
    <row r="94" spans="1:34" ht="36" customHeight="1">
      <c r="A94" s="121"/>
      <c r="B94" s="104"/>
      <c r="C94" s="223"/>
      <c r="D94" s="223"/>
      <c r="E94" s="223"/>
      <c r="F94" s="223"/>
      <c r="G94" s="223"/>
      <c r="H94" s="99"/>
      <c r="I94" s="99"/>
      <c r="J94" s="39" t="s">
        <v>27</v>
      </c>
      <c r="K94" s="37">
        <f t="shared" si="13"/>
        <v>0</v>
      </c>
      <c r="L94" s="39"/>
      <c r="M94" s="40"/>
      <c r="N94" s="39"/>
      <c r="O94" s="39"/>
      <c r="P94" s="41"/>
      <c r="Q94" s="186"/>
      <c r="R94" s="198"/>
      <c r="S94" s="41"/>
      <c r="T94" s="41"/>
      <c r="U94" s="41"/>
      <c r="V94" s="41"/>
      <c r="W94" s="41"/>
      <c r="X94" s="41"/>
      <c r="Y94" s="6"/>
      <c r="Z94" s="27"/>
      <c r="AA94" s="27"/>
      <c r="AB94" s="6"/>
      <c r="AC94" s="6"/>
      <c r="AD94" s="6"/>
      <c r="AE94" s="6"/>
      <c r="AF94" s="6"/>
      <c r="AG94" s="6"/>
      <c r="AH94" s="6"/>
    </row>
    <row r="95" spans="1:34" ht="162" customHeight="1">
      <c r="A95" s="121"/>
      <c r="B95" s="101"/>
      <c r="C95" s="221">
        <v>3</v>
      </c>
      <c r="D95" s="221">
        <v>3</v>
      </c>
      <c r="E95" s="221">
        <v>3</v>
      </c>
      <c r="F95" s="221">
        <v>3</v>
      </c>
      <c r="G95" s="221">
        <v>3</v>
      </c>
      <c r="H95" s="96" t="s">
        <v>77</v>
      </c>
      <c r="I95" s="96" t="s">
        <v>92</v>
      </c>
      <c r="J95" s="39" t="s">
        <v>55</v>
      </c>
      <c r="K95" s="37">
        <f t="shared" si="13"/>
        <v>88977</v>
      </c>
      <c r="L95" s="162">
        <v>14574.2</v>
      </c>
      <c r="M95" s="219">
        <f>ROUND((L95*1.1),1)</f>
        <v>16031.6</v>
      </c>
      <c r="N95" s="219">
        <f>ROUND((M95*1.1),1)</f>
        <v>17634.8</v>
      </c>
      <c r="O95" s="219">
        <f>ROUND((N95*1.1),1)</f>
        <v>19398.3</v>
      </c>
      <c r="P95" s="219">
        <f>ROUND((O95*1.1),1)</f>
        <v>21338.1</v>
      </c>
      <c r="Q95" s="186">
        <f>11527.8</f>
        <v>11527.8</v>
      </c>
      <c r="R95" s="198"/>
      <c r="S95" s="41"/>
      <c r="T95" s="41"/>
      <c r="U95" s="41"/>
      <c r="V95" s="41"/>
      <c r="W95" s="41"/>
      <c r="X95" s="41"/>
      <c r="Y95" s="6"/>
      <c r="Z95" s="27"/>
      <c r="AA95" s="27"/>
      <c r="AB95" s="6"/>
      <c r="AC95" s="6"/>
      <c r="AD95" s="6"/>
      <c r="AE95" s="6"/>
      <c r="AF95" s="6"/>
      <c r="AG95" s="6"/>
      <c r="AH95" s="6"/>
    </row>
    <row r="96" spans="1:34" ht="23.25" customHeight="1">
      <c r="A96" s="121"/>
      <c r="B96" s="102"/>
      <c r="C96" s="222"/>
      <c r="D96" s="222"/>
      <c r="E96" s="222"/>
      <c r="F96" s="222"/>
      <c r="G96" s="222"/>
      <c r="H96" s="97"/>
      <c r="I96" s="97"/>
      <c r="J96" s="39" t="s">
        <v>26</v>
      </c>
      <c r="K96" s="37">
        <f t="shared" si="13"/>
        <v>0</v>
      </c>
      <c r="L96" s="37"/>
      <c r="M96" s="37"/>
      <c r="N96" s="37"/>
      <c r="O96" s="37"/>
      <c r="P96" s="38"/>
      <c r="Q96" s="185"/>
      <c r="R96" s="200">
        <v>11527.8</v>
      </c>
      <c r="S96" s="38"/>
      <c r="T96" s="258" t="s">
        <v>139</v>
      </c>
      <c r="U96" s="38"/>
      <c r="V96" s="38"/>
      <c r="W96" s="38"/>
      <c r="X96" s="38"/>
      <c r="Y96" s="6">
        <f>11447.8</f>
        <v>11447.8</v>
      </c>
      <c r="Z96" s="27" t="s">
        <v>43</v>
      </c>
      <c r="AA96" s="27"/>
      <c r="AB96" s="6">
        <v>15800.7</v>
      </c>
      <c r="AC96" s="6">
        <v>17</v>
      </c>
      <c r="AD96" s="6"/>
      <c r="AE96" s="6"/>
      <c r="AF96" s="6"/>
      <c r="AG96" s="6"/>
      <c r="AH96" s="6"/>
    </row>
    <row r="97" spans="1:34" ht="23.25" customHeight="1">
      <c r="A97" s="121"/>
      <c r="B97" s="104"/>
      <c r="C97" s="223"/>
      <c r="D97" s="223"/>
      <c r="E97" s="223"/>
      <c r="F97" s="223"/>
      <c r="G97" s="223"/>
      <c r="H97" s="99"/>
      <c r="I97" s="99"/>
      <c r="J97" s="39" t="s">
        <v>27</v>
      </c>
      <c r="K97" s="37">
        <f t="shared" si="13"/>
        <v>0</v>
      </c>
      <c r="L97" s="37"/>
      <c r="M97" s="37"/>
      <c r="N97" s="37"/>
      <c r="O97" s="37"/>
      <c r="P97" s="38"/>
      <c r="Q97" s="185"/>
      <c r="R97" s="200"/>
      <c r="S97" s="38"/>
      <c r="T97" s="38"/>
      <c r="U97" s="38"/>
      <c r="V97" s="38"/>
      <c r="W97" s="38"/>
      <c r="X97" s="38"/>
      <c r="Y97" s="6"/>
      <c r="Z97" s="27"/>
      <c r="AA97" s="27"/>
      <c r="AB97" s="6"/>
      <c r="AC97" s="6"/>
      <c r="AD97" s="6"/>
      <c r="AE97" s="6"/>
      <c r="AF97" s="6"/>
      <c r="AG97" s="6"/>
      <c r="AH97" s="6"/>
    </row>
    <row r="98" spans="1:34">
      <c r="A98" s="122" t="s">
        <v>73</v>
      </c>
      <c r="B98" s="123"/>
      <c r="C98" s="229"/>
      <c r="D98" s="229"/>
      <c r="E98" s="229"/>
      <c r="F98" s="229"/>
      <c r="G98" s="229"/>
      <c r="H98" s="123"/>
      <c r="I98" s="124"/>
      <c r="J98" s="45"/>
      <c r="K98" s="46">
        <f>SUM(K73:K97)</f>
        <v>2212704.88</v>
      </c>
      <c r="L98" s="46">
        <f t="shared" ref="L98:Q98" si="27">SUM(L73:L97)</f>
        <v>362435.38000000006</v>
      </c>
      <c r="M98" s="46">
        <f t="shared" si="27"/>
        <v>398678.99999999994</v>
      </c>
      <c r="N98" s="46">
        <f t="shared" si="27"/>
        <v>438546.9</v>
      </c>
      <c r="O98" s="46">
        <f t="shared" si="27"/>
        <v>482401.7</v>
      </c>
      <c r="P98" s="46">
        <f t="shared" si="27"/>
        <v>530641.90000000014</v>
      </c>
      <c r="Q98" s="46">
        <f t="shared" si="27"/>
        <v>90915.799999999988</v>
      </c>
      <c r="R98" s="46">
        <f>SUM(R73:R97)</f>
        <v>276210.54909503908</v>
      </c>
      <c r="S98" s="46">
        <f>SUM(S73:S97)</f>
        <v>143585.60000000001</v>
      </c>
      <c r="T98" s="46"/>
      <c r="U98" s="46"/>
      <c r="V98" s="46"/>
      <c r="W98" s="46"/>
      <c r="X98" s="46"/>
      <c r="Y98" s="6"/>
      <c r="Z98" s="27"/>
      <c r="AA98" s="27"/>
      <c r="AB98" s="6"/>
      <c r="AC98" s="6"/>
      <c r="AD98" s="6"/>
      <c r="AE98" s="6"/>
      <c r="AF98" s="6"/>
      <c r="AG98" s="6"/>
      <c r="AH98" s="6"/>
    </row>
    <row r="99" spans="1:34">
      <c r="A99" s="86" t="s">
        <v>38</v>
      </c>
      <c r="B99" s="87"/>
      <c r="C99" s="230"/>
      <c r="D99" s="230"/>
      <c r="E99" s="230"/>
      <c r="F99" s="230"/>
      <c r="G99" s="230"/>
      <c r="H99" s="87"/>
      <c r="I99" s="88"/>
      <c r="J99" s="45" t="s">
        <v>55</v>
      </c>
      <c r="K99" s="46">
        <f t="shared" ref="K99:S99" si="28">K73+K76+K77+K80+K83+K86+K92+K95</f>
        <v>821628.8</v>
      </c>
      <c r="L99" s="46">
        <f t="shared" si="28"/>
        <v>134580.70000000001</v>
      </c>
      <c r="M99" s="46">
        <f t="shared" si="28"/>
        <v>148038.70000000001</v>
      </c>
      <c r="N99" s="46">
        <f t="shared" si="28"/>
        <v>162842.59999999998</v>
      </c>
      <c r="O99" s="46">
        <f t="shared" si="28"/>
        <v>179127</v>
      </c>
      <c r="P99" s="46">
        <f t="shared" si="28"/>
        <v>197039.8</v>
      </c>
      <c r="Q99" s="46">
        <f t="shared" si="28"/>
        <v>71478.5</v>
      </c>
      <c r="R99" s="46">
        <f t="shared" si="28"/>
        <v>1.1590950390695984</v>
      </c>
      <c r="S99" s="46">
        <f t="shared" si="28"/>
        <v>0</v>
      </c>
      <c r="T99" s="46"/>
      <c r="U99" s="46"/>
      <c r="V99" s="46"/>
      <c r="W99" s="46"/>
      <c r="X99" s="46"/>
      <c r="Y99" s="6"/>
      <c r="Z99" s="27"/>
      <c r="AA99" s="27"/>
      <c r="AB99" s="6"/>
      <c r="AC99" s="6"/>
      <c r="AD99" s="6"/>
      <c r="AE99" s="6"/>
      <c r="AF99" s="6"/>
      <c r="AG99" s="6"/>
      <c r="AH99" s="6"/>
    </row>
    <row r="100" spans="1:34">
      <c r="A100" s="89"/>
      <c r="B100" s="90"/>
      <c r="C100" s="231"/>
      <c r="D100" s="231"/>
      <c r="E100" s="231"/>
      <c r="F100" s="231"/>
      <c r="G100" s="231"/>
      <c r="H100" s="90"/>
      <c r="I100" s="91"/>
      <c r="J100" s="45" t="s">
        <v>26</v>
      </c>
      <c r="K100" s="46">
        <f>K74+K78+K81+K84+K87+K90+K93+K96</f>
        <v>1391076.08</v>
      </c>
      <c r="L100" s="46">
        <f t="shared" ref="L100:Q100" si="29">L74+L78+L81+L84+L87+L90+L93+L96</f>
        <v>227854.68</v>
      </c>
      <c r="M100" s="46">
        <f t="shared" si="29"/>
        <v>250640.30000000002</v>
      </c>
      <c r="N100" s="46">
        <f t="shared" si="29"/>
        <v>275704.3</v>
      </c>
      <c r="O100" s="46">
        <f t="shared" si="29"/>
        <v>303274.69999999995</v>
      </c>
      <c r="P100" s="46">
        <f t="shared" si="29"/>
        <v>333602.10000000003</v>
      </c>
      <c r="Q100" s="46">
        <f t="shared" si="29"/>
        <v>19437.300000000003</v>
      </c>
      <c r="R100" s="46">
        <f>R74+R78+R81+R84+R87+R90+R93+R96</f>
        <v>276209.38999999996</v>
      </c>
      <c r="S100" s="46">
        <f>S74+S78+S81+S84+S87+S90+S93+S96</f>
        <v>143585.60000000001</v>
      </c>
      <c r="T100" s="46"/>
      <c r="U100" s="46"/>
      <c r="V100" s="46"/>
      <c r="W100" s="46"/>
      <c r="X100" s="46"/>
      <c r="Y100" s="23"/>
      <c r="Z100" s="27"/>
      <c r="AA100" s="27"/>
      <c r="AB100" s="6"/>
      <c r="AC100" s="6"/>
      <c r="AD100" s="6"/>
      <c r="AE100" s="6"/>
      <c r="AF100" s="6"/>
      <c r="AG100" s="6"/>
      <c r="AH100" s="6"/>
    </row>
    <row r="101" spans="1:34">
      <c r="A101" s="92"/>
      <c r="B101" s="93"/>
      <c r="C101" s="232"/>
      <c r="D101" s="232"/>
      <c r="E101" s="232"/>
      <c r="F101" s="232"/>
      <c r="G101" s="232"/>
      <c r="H101" s="93"/>
      <c r="I101" s="94"/>
      <c r="J101" s="45" t="s">
        <v>27</v>
      </c>
      <c r="K101" s="46">
        <f t="shared" ref="K101:Q101" si="30">K75+K79+K82+K85+K88+K91+K94+K97</f>
        <v>0</v>
      </c>
      <c r="L101" s="46">
        <f t="shared" si="30"/>
        <v>0</v>
      </c>
      <c r="M101" s="46">
        <f t="shared" si="30"/>
        <v>0</v>
      </c>
      <c r="N101" s="46">
        <f t="shared" si="30"/>
        <v>0</v>
      </c>
      <c r="O101" s="46">
        <f t="shared" si="30"/>
        <v>0</v>
      </c>
      <c r="P101" s="46">
        <f t="shared" si="30"/>
        <v>0</v>
      </c>
      <c r="Q101" s="46">
        <f t="shared" si="30"/>
        <v>0</v>
      </c>
      <c r="R101" s="46">
        <f>R75+R79+R82+R85+R88+R91+R94+R97</f>
        <v>0</v>
      </c>
      <c r="S101" s="46">
        <f>S75+S79+S82+S85+S88+S91+S94+S97</f>
        <v>0</v>
      </c>
      <c r="T101" s="46"/>
      <c r="U101" s="46"/>
      <c r="V101" s="46"/>
      <c r="W101" s="46"/>
      <c r="X101" s="46"/>
      <c r="Y101" s="23"/>
      <c r="Z101" s="27"/>
      <c r="AA101" s="27"/>
      <c r="AB101" s="6"/>
      <c r="AC101" s="6"/>
      <c r="AD101" s="6"/>
      <c r="AE101" s="6"/>
      <c r="AF101" s="6"/>
      <c r="AG101" s="6"/>
      <c r="AH101" s="6"/>
    </row>
    <row r="102" spans="1:34" ht="225" customHeight="1">
      <c r="A102" s="97" t="s">
        <v>78</v>
      </c>
      <c r="B102" s="101" t="s">
        <v>11</v>
      </c>
      <c r="C102" s="221">
        <v>5000</v>
      </c>
      <c r="D102" s="221">
        <v>6000</v>
      </c>
      <c r="E102" s="221">
        <v>7000</v>
      </c>
      <c r="F102" s="221">
        <v>8000</v>
      </c>
      <c r="G102" s="221">
        <v>8000</v>
      </c>
      <c r="H102" s="101" t="s">
        <v>9</v>
      </c>
      <c r="I102" s="96" t="s">
        <v>106</v>
      </c>
      <c r="J102" s="39" t="s">
        <v>55</v>
      </c>
      <c r="K102" s="37">
        <f t="shared" ref="K102:K108" si="31">SUM(L102:P102)</f>
        <v>610.5</v>
      </c>
      <c r="L102" s="162">
        <v>100</v>
      </c>
      <c r="M102" s="219">
        <f>ROUND((L102*1.1),1)</f>
        <v>110</v>
      </c>
      <c r="N102" s="219">
        <f>ROUND((M102*1.1),1)</f>
        <v>121</v>
      </c>
      <c r="O102" s="219">
        <f>ROUND((N102*1.1),1)</f>
        <v>133.1</v>
      </c>
      <c r="P102" s="219">
        <f>ROUND((O102*1.1),1)</f>
        <v>146.4</v>
      </c>
      <c r="Q102" s="189">
        <f>24</f>
        <v>24</v>
      </c>
      <c r="R102" s="202"/>
      <c r="S102" s="55"/>
      <c r="T102" s="55"/>
      <c r="U102" s="55"/>
      <c r="V102" s="55"/>
      <c r="W102" s="55"/>
      <c r="X102" s="55"/>
      <c r="Y102" s="23"/>
      <c r="Z102" s="27"/>
      <c r="AA102" s="27"/>
      <c r="AB102" s="6"/>
      <c r="AC102" s="6"/>
      <c r="AD102" s="6"/>
      <c r="AE102" s="6"/>
      <c r="AF102" s="6"/>
      <c r="AG102" s="6"/>
      <c r="AH102" s="6"/>
    </row>
    <row r="103" spans="1:34" ht="37.5" customHeight="1">
      <c r="A103" s="97"/>
      <c r="B103" s="102"/>
      <c r="C103" s="222"/>
      <c r="D103" s="222"/>
      <c r="E103" s="222"/>
      <c r="F103" s="222"/>
      <c r="G103" s="222"/>
      <c r="H103" s="102"/>
      <c r="I103" s="97"/>
      <c r="J103" s="39" t="s">
        <v>26</v>
      </c>
      <c r="K103" s="37">
        <f t="shared" si="31"/>
        <v>0</v>
      </c>
      <c r="L103" s="37"/>
      <c r="M103" s="37"/>
      <c r="N103" s="37"/>
      <c r="O103" s="37"/>
      <c r="P103" s="38"/>
      <c r="Q103" s="185"/>
      <c r="R103" s="200">
        <v>24</v>
      </c>
      <c r="S103" s="38"/>
      <c r="T103" s="258" t="s">
        <v>140</v>
      </c>
      <c r="U103" s="38"/>
      <c r="V103" s="38"/>
      <c r="W103" s="38"/>
      <c r="X103" s="38"/>
      <c r="Y103" s="6">
        <v>24</v>
      </c>
      <c r="Z103" s="27">
        <v>5051</v>
      </c>
      <c r="AA103" s="27">
        <v>5051</v>
      </c>
      <c r="AB103" s="6">
        <v>13334</v>
      </c>
      <c r="AC103" s="6"/>
      <c r="AD103" s="6"/>
      <c r="AE103" s="6"/>
      <c r="AF103" s="6"/>
      <c r="AG103" s="6"/>
      <c r="AH103" s="6"/>
    </row>
    <row r="104" spans="1:34" ht="32.25" customHeight="1">
      <c r="A104" s="97"/>
      <c r="B104" s="104"/>
      <c r="C104" s="223"/>
      <c r="D104" s="223"/>
      <c r="E104" s="223"/>
      <c r="F104" s="223"/>
      <c r="G104" s="223"/>
      <c r="H104" s="104"/>
      <c r="I104" s="99"/>
      <c r="J104" s="39" t="s">
        <v>27</v>
      </c>
      <c r="K104" s="37">
        <f t="shared" si="31"/>
        <v>0</v>
      </c>
      <c r="L104" s="39"/>
      <c r="M104" s="40"/>
      <c r="N104" s="39"/>
      <c r="O104" s="39"/>
      <c r="P104" s="41"/>
      <c r="Q104" s="186"/>
      <c r="R104" s="198"/>
      <c r="S104" s="41"/>
      <c r="T104" s="41"/>
      <c r="U104" s="41"/>
      <c r="V104" s="41"/>
      <c r="W104" s="41"/>
      <c r="X104" s="41"/>
      <c r="Y104" s="6"/>
      <c r="Z104" s="32"/>
      <c r="AA104" s="32">
        <v>5052</v>
      </c>
      <c r="AB104" s="6">
        <v>769</v>
      </c>
      <c r="AC104" s="6"/>
      <c r="AD104" s="6"/>
      <c r="AE104" s="6"/>
      <c r="AF104" s="6"/>
      <c r="AG104" s="6"/>
      <c r="AH104" s="6"/>
    </row>
    <row r="105" spans="1:34" ht="239.25" customHeight="1">
      <c r="A105" s="97"/>
      <c r="B105" s="101" t="s">
        <v>39</v>
      </c>
      <c r="C105" s="221">
        <v>15000</v>
      </c>
      <c r="D105" s="221">
        <v>17000</v>
      </c>
      <c r="E105" s="221">
        <v>18000</v>
      </c>
      <c r="F105" s="221">
        <v>19000</v>
      </c>
      <c r="G105" s="221">
        <v>20000</v>
      </c>
      <c r="H105" s="96" t="s">
        <v>10</v>
      </c>
      <c r="I105" s="156" t="s">
        <v>168</v>
      </c>
      <c r="J105" s="39" t="s">
        <v>55</v>
      </c>
      <c r="K105" s="37">
        <f t="shared" si="31"/>
        <v>7936.6</v>
      </c>
      <c r="L105" s="49">
        <v>1300</v>
      </c>
      <c r="M105" s="219">
        <f t="shared" ref="M105:P107" si="32">ROUND((L105*1.1),1)</f>
        <v>1430</v>
      </c>
      <c r="N105" s="219">
        <f t="shared" si="32"/>
        <v>1573</v>
      </c>
      <c r="O105" s="219">
        <f t="shared" si="32"/>
        <v>1730.3</v>
      </c>
      <c r="P105" s="219">
        <f t="shared" si="32"/>
        <v>1903.3</v>
      </c>
      <c r="Q105" s="208"/>
      <c r="R105" s="208"/>
      <c r="S105" s="41"/>
      <c r="T105" s="41"/>
      <c r="U105" s="41"/>
      <c r="V105" s="41"/>
      <c r="W105" s="41"/>
      <c r="X105" s="41"/>
      <c r="Y105" s="30"/>
      <c r="Z105" s="35"/>
      <c r="AA105" s="35"/>
      <c r="AB105" s="31"/>
      <c r="AC105" s="31"/>
      <c r="AD105" s="6"/>
      <c r="AE105" s="6"/>
      <c r="AF105" s="6"/>
      <c r="AG105" s="6"/>
      <c r="AH105" s="6"/>
    </row>
    <row r="106" spans="1:34" ht="52.5" customHeight="1" thickBot="1">
      <c r="A106" s="97"/>
      <c r="B106" s="102"/>
      <c r="C106" s="222"/>
      <c r="D106" s="222"/>
      <c r="E106" s="222"/>
      <c r="F106" s="222"/>
      <c r="G106" s="222"/>
      <c r="H106" s="97"/>
      <c r="I106" s="250" t="s">
        <v>85</v>
      </c>
      <c r="J106" s="190" t="s">
        <v>55</v>
      </c>
      <c r="K106" s="251">
        <f t="shared" si="31"/>
        <v>610.5</v>
      </c>
      <c r="L106" s="256">
        <v>100</v>
      </c>
      <c r="M106" s="253">
        <f t="shared" si="32"/>
        <v>110</v>
      </c>
      <c r="N106" s="253">
        <f t="shared" si="32"/>
        <v>121</v>
      </c>
      <c r="O106" s="253">
        <f t="shared" si="32"/>
        <v>133.1</v>
      </c>
      <c r="P106" s="253">
        <f t="shared" si="32"/>
        <v>146.4</v>
      </c>
      <c r="Q106" s="186"/>
      <c r="R106" s="198"/>
      <c r="S106" s="41"/>
      <c r="T106" s="41"/>
      <c r="U106" s="41"/>
      <c r="V106" s="41"/>
      <c r="W106" s="41"/>
      <c r="X106" s="41"/>
      <c r="Y106" s="30"/>
      <c r="Z106" s="35"/>
      <c r="AA106" s="35"/>
      <c r="AB106" s="31"/>
      <c r="AC106" s="31"/>
      <c r="AD106" s="6"/>
      <c r="AE106" s="6"/>
      <c r="AF106" s="6"/>
      <c r="AG106" s="6"/>
      <c r="AH106" s="6"/>
    </row>
    <row r="107" spans="1:34" ht="66" customHeight="1" thickBot="1">
      <c r="A107" s="97"/>
      <c r="B107" s="102"/>
      <c r="C107" s="222"/>
      <c r="D107" s="222"/>
      <c r="E107" s="222"/>
      <c r="F107" s="222"/>
      <c r="G107" s="222"/>
      <c r="H107" s="97"/>
      <c r="I107" s="156" t="s">
        <v>50</v>
      </c>
      <c r="J107" s="39" t="s">
        <v>26</v>
      </c>
      <c r="K107" s="37">
        <f t="shared" si="31"/>
        <v>6105.1</v>
      </c>
      <c r="L107" s="37">
        <v>1000</v>
      </c>
      <c r="M107" s="219">
        <f t="shared" si="32"/>
        <v>1100</v>
      </c>
      <c r="N107" s="219">
        <f t="shared" si="32"/>
        <v>1210</v>
      </c>
      <c r="O107" s="219">
        <f t="shared" si="32"/>
        <v>1331</v>
      </c>
      <c r="P107" s="219">
        <f t="shared" si="32"/>
        <v>1464.1</v>
      </c>
      <c r="Q107" s="185"/>
      <c r="R107" s="200"/>
      <c r="S107" s="38"/>
      <c r="T107" s="258" t="s">
        <v>141</v>
      </c>
      <c r="U107" s="38"/>
      <c r="V107" s="38"/>
      <c r="W107" s="38"/>
      <c r="X107" s="38"/>
      <c r="Y107" s="30">
        <f>500+500</f>
        <v>1000</v>
      </c>
      <c r="Z107" s="34" t="s">
        <v>44</v>
      </c>
      <c r="AA107" s="35">
        <v>5053</v>
      </c>
      <c r="AB107" s="31">
        <v>2665.2</v>
      </c>
      <c r="AC107" s="31"/>
      <c r="AD107" s="6"/>
      <c r="AE107" s="6"/>
      <c r="AF107" s="6"/>
      <c r="AG107" s="6"/>
      <c r="AH107" s="6"/>
    </row>
    <row r="108" spans="1:34" ht="102" customHeight="1">
      <c r="A108" s="99"/>
      <c r="B108" s="104"/>
      <c r="C108" s="223"/>
      <c r="D108" s="223"/>
      <c r="E108" s="223"/>
      <c r="F108" s="223"/>
      <c r="G108" s="223"/>
      <c r="H108" s="99"/>
      <c r="I108" s="156"/>
      <c r="J108" s="39" t="s">
        <v>27</v>
      </c>
      <c r="K108" s="37">
        <f t="shared" si="31"/>
        <v>0</v>
      </c>
      <c r="L108" s="39"/>
      <c r="M108" s="40"/>
      <c r="N108" s="39"/>
      <c r="O108" s="39"/>
      <c r="P108" s="41"/>
      <c r="Q108" s="186"/>
      <c r="R108" s="198"/>
      <c r="S108" s="41"/>
      <c r="T108" s="41"/>
      <c r="U108" s="41"/>
      <c r="V108" s="41"/>
      <c r="W108" s="41"/>
      <c r="X108" s="41"/>
      <c r="Y108" s="6"/>
      <c r="Z108" s="33"/>
      <c r="AA108" s="33">
        <v>5070</v>
      </c>
      <c r="AB108" s="6"/>
      <c r="AC108" s="6">
        <v>1939</v>
      </c>
      <c r="AD108" s="6"/>
      <c r="AE108" s="6"/>
      <c r="AF108" s="6"/>
      <c r="AG108" s="6"/>
      <c r="AH108" s="6"/>
    </row>
    <row r="109" spans="1:34">
      <c r="A109" s="125" t="s">
        <v>71</v>
      </c>
      <c r="B109" s="126"/>
      <c r="C109" s="233"/>
      <c r="D109" s="233"/>
      <c r="E109" s="233"/>
      <c r="F109" s="233"/>
      <c r="G109" s="233"/>
      <c r="H109" s="126"/>
      <c r="I109" s="127"/>
      <c r="J109" s="45"/>
      <c r="K109" s="46">
        <f>SUM(K102:K108)</f>
        <v>15262.7</v>
      </c>
      <c r="L109" s="46">
        <f t="shared" ref="L109:Q109" si="33">SUM(L102:L108)</f>
        <v>2500</v>
      </c>
      <c r="M109" s="46">
        <f t="shared" si="33"/>
        <v>2750</v>
      </c>
      <c r="N109" s="46">
        <f t="shared" si="33"/>
        <v>3025</v>
      </c>
      <c r="O109" s="46">
        <f t="shared" si="33"/>
        <v>3327.5</v>
      </c>
      <c r="P109" s="46">
        <f t="shared" si="33"/>
        <v>3660.2</v>
      </c>
      <c r="Q109" s="46">
        <f t="shared" si="33"/>
        <v>24</v>
      </c>
      <c r="R109" s="46">
        <f>SUM(R102:R108)</f>
        <v>24</v>
      </c>
      <c r="S109" s="46">
        <f>SUM(S102:S108)</f>
        <v>0</v>
      </c>
      <c r="T109" s="46"/>
      <c r="U109" s="46"/>
      <c r="V109" s="46"/>
      <c r="W109" s="46"/>
      <c r="X109" s="46"/>
      <c r="Y109" s="6"/>
      <c r="Z109" s="27"/>
      <c r="AA109" s="27"/>
      <c r="AB109" s="6"/>
      <c r="AC109" s="6"/>
      <c r="AD109" s="6"/>
      <c r="AE109" s="6"/>
      <c r="AF109" s="6"/>
      <c r="AG109" s="6"/>
      <c r="AH109" s="6"/>
    </row>
    <row r="110" spans="1:34">
      <c r="A110" s="60" t="s">
        <v>38</v>
      </c>
      <c r="B110" s="61"/>
      <c r="C110" s="234"/>
      <c r="D110" s="234"/>
      <c r="E110" s="234"/>
      <c r="F110" s="234"/>
      <c r="G110" s="234"/>
      <c r="H110" s="61"/>
      <c r="I110" s="62"/>
      <c r="J110" s="45" t="s">
        <v>55</v>
      </c>
      <c r="K110" s="46">
        <f t="shared" ref="K110:S110" si="34">K102+K105+K106</f>
        <v>9157.6</v>
      </c>
      <c r="L110" s="46">
        <f t="shared" si="34"/>
        <v>1500</v>
      </c>
      <c r="M110" s="46">
        <f t="shared" si="34"/>
        <v>1650</v>
      </c>
      <c r="N110" s="46">
        <f t="shared" si="34"/>
        <v>1815</v>
      </c>
      <c r="O110" s="46">
        <f t="shared" si="34"/>
        <v>1996.4999999999998</v>
      </c>
      <c r="P110" s="46">
        <f t="shared" si="34"/>
        <v>2196.1</v>
      </c>
      <c r="Q110" s="46">
        <f t="shared" si="34"/>
        <v>24</v>
      </c>
      <c r="R110" s="46">
        <f t="shared" si="34"/>
        <v>0</v>
      </c>
      <c r="S110" s="46">
        <f t="shared" si="34"/>
        <v>0</v>
      </c>
      <c r="T110" s="46"/>
      <c r="U110" s="46"/>
      <c r="V110" s="46"/>
      <c r="W110" s="46"/>
      <c r="X110" s="46"/>
      <c r="Y110" s="6"/>
      <c r="Z110" s="27"/>
      <c r="AA110" s="27"/>
      <c r="AB110" s="6"/>
      <c r="AC110" s="6"/>
      <c r="AD110" s="6"/>
      <c r="AE110" s="6"/>
      <c r="AF110" s="6"/>
      <c r="AG110" s="6"/>
      <c r="AH110" s="6"/>
    </row>
    <row r="111" spans="1:34">
      <c r="A111" s="66"/>
      <c r="B111" s="128"/>
      <c r="C111" s="235"/>
      <c r="D111" s="235"/>
      <c r="E111" s="235"/>
      <c r="F111" s="235"/>
      <c r="G111" s="235"/>
      <c r="H111" s="128"/>
      <c r="I111" s="67"/>
      <c r="J111" s="45" t="s">
        <v>26</v>
      </c>
      <c r="K111" s="46">
        <f>K103+K107</f>
        <v>6105.1</v>
      </c>
      <c r="L111" s="46">
        <f t="shared" ref="L111:Q111" si="35">L103+L107</f>
        <v>1000</v>
      </c>
      <c r="M111" s="46">
        <f t="shared" si="35"/>
        <v>1100</v>
      </c>
      <c r="N111" s="46">
        <f t="shared" si="35"/>
        <v>1210</v>
      </c>
      <c r="O111" s="46">
        <f t="shared" si="35"/>
        <v>1331</v>
      </c>
      <c r="P111" s="46">
        <f t="shared" si="35"/>
        <v>1464.1</v>
      </c>
      <c r="Q111" s="46">
        <f t="shared" si="35"/>
        <v>0</v>
      </c>
      <c r="R111" s="46">
        <f>R103+R107</f>
        <v>24</v>
      </c>
      <c r="S111" s="46">
        <f>S103+S107</f>
        <v>0</v>
      </c>
      <c r="T111" s="46"/>
      <c r="U111" s="46"/>
      <c r="V111" s="46"/>
      <c r="W111" s="46"/>
      <c r="X111" s="46"/>
      <c r="Y111" s="6"/>
      <c r="Z111" s="27"/>
      <c r="AA111" s="27"/>
      <c r="AB111" s="6"/>
      <c r="AC111" s="6"/>
      <c r="AD111" s="6"/>
      <c r="AE111" s="6"/>
      <c r="AF111" s="6"/>
      <c r="AG111" s="6"/>
      <c r="AH111" s="6"/>
    </row>
    <row r="112" spans="1:34">
      <c r="A112" s="63"/>
      <c r="B112" s="64"/>
      <c r="C112" s="236"/>
      <c r="D112" s="236"/>
      <c r="E112" s="236"/>
      <c r="F112" s="236"/>
      <c r="G112" s="236"/>
      <c r="H112" s="64"/>
      <c r="I112" s="65"/>
      <c r="J112" s="45" t="s">
        <v>27</v>
      </c>
      <c r="K112" s="46">
        <f t="shared" ref="K112:Q112" si="36">K104+K108</f>
        <v>0</v>
      </c>
      <c r="L112" s="46">
        <f t="shared" si="36"/>
        <v>0</v>
      </c>
      <c r="M112" s="46">
        <f t="shared" si="36"/>
        <v>0</v>
      </c>
      <c r="N112" s="46">
        <f t="shared" si="36"/>
        <v>0</v>
      </c>
      <c r="O112" s="46">
        <f t="shared" si="36"/>
        <v>0</v>
      </c>
      <c r="P112" s="46">
        <f t="shared" si="36"/>
        <v>0</v>
      </c>
      <c r="Q112" s="46">
        <f t="shared" si="36"/>
        <v>0</v>
      </c>
      <c r="R112" s="46">
        <f>R104+R108</f>
        <v>0</v>
      </c>
      <c r="S112" s="46">
        <f>S104+S108</f>
        <v>0</v>
      </c>
      <c r="T112" s="46"/>
      <c r="U112" s="46"/>
      <c r="V112" s="46"/>
      <c r="W112" s="46"/>
      <c r="X112" s="46"/>
      <c r="Y112" s="6"/>
      <c r="Z112" s="27"/>
      <c r="AA112" s="27"/>
      <c r="AB112" s="6"/>
      <c r="AC112" s="6"/>
      <c r="AD112" s="6"/>
      <c r="AE112" s="6"/>
      <c r="AF112" s="6"/>
      <c r="AG112" s="6"/>
      <c r="AH112" s="6"/>
    </row>
    <row r="113" spans="1:34" ht="273.75" customHeight="1">
      <c r="A113" s="96" t="s">
        <v>164</v>
      </c>
      <c r="B113" s="96" t="s">
        <v>28</v>
      </c>
      <c r="C113" s="221">
        <v>4</v>
      </c>
      <c r="D113" s="221">
        <v>4</v>
      </c>
      <c r="E113" s="221">
        <v>4</v>
      </c>
      <c r="F113" s="221">
        <v>4</v>
      </c>
      <c r="G113" s="221">
        <v>4</v>
      </c>
      <c r="H113" s="96" t="s">
        <v>110</v>
      </c>
      <c r="I113" s="244" t="s">
        <v>157</v>
      </c>
      <c r="J113" s="245" t="s">
        <v>55</v>
      </c>
      <c r="K113" s="214">
        <f t="shared" ref="K113:K122" si="37">SUM(L113:P113)</f>
        <v>66609</v>
      </c>
      <c r="L113" s="246">
        <v>12493.8</v>
      </c>
      <c r="M113" s="246">
        <v>12943.8</v>
      </c>
      <c r="N113" s="246">
        <v>13393.8</v>
      </c>
      <c r="O113" s="246">
        <v>13843.8</v>
      </c>
      <c r="P113" s="246">
        <v>13933.8</v>
      </c>
      <c r="Q113" s="188"/>
      <c r="R113" s="201"/>
      <c r="S113" s="46"/>
      <c r="T113" s="46"/>
      <c r="U113" s="46"/>
      <c r="V113" s="46"/>
      <c r="W113" s="46"/>
      <c r="X113" s="46"/>
      <c r="Y113" s="6"/>
      <c r="Z113" s="27"/>
      <c r="AA113" s="27"/>
      <c r="AB113" s="6"/>
      <c r="AC113" s="6"/>
      <c r="AD113" s="6"/>
      <c r="AE113" s="6"/>
      <c r="AF113" s="6"/>
      <c r="AG113" s="6"/>
      <c r="AH113" s="6"/>
    </row>
    <row r="114" spans="1:34" ht="195.75" customHeight="1">
      <c r="A114" s="97"/>
      <c r="B114" s="97"/>
      <c r="C114" s="222"/>
      <c r="D114" s="222"/>
      <c r="E114" s="222"/>
      <c r="F114" s="222"/>
      <c r="G114" s="222"/>
      <c r="H114" s="97"/>
      <c r="I114" s="96" t="s">
        <v>111</v>
      </c>
      <c r="J114" s="39" t="s">
        <v>55</v>
      </c>
      <c r="K114" s="37">
        <f t="shared" si="37"/>
        <v>3052.6</v>
      </c>
      <c r="L114" s="162">
        <v>500</v>
      </c>
      <c r="M114" s="219">
        <f>ROUND((L114*1.1),1)</f>
        <v>550</v>
      </c>
      <c r="N114" s="219">
        <f>ROUND((M114*1.1),1)</f>
        <v>605</v>
      </c>
      <c r="O114" s="219">
        <f>ROUND((N114*1.1),1)</f>
        <v>665.5</v>
      </c>
      <c r="P114" s="219">
        <f>ROUND((O114*1.1),1)</f>
        <v>732.1</v>
      </c>
      <c r="Q114" s="188"/>
      <c r="R114" s="201"/>
      <c r="S114" s="46"/>
      <c r="T114" s="46"/>
      <c r="U114" s="46"/>
      <c r="V114" s="46"/>
      <c r="W114" s="46"/>
      <c r="X114" s="46"/>
      <c r="Y114" s="6"/>
      <c r="Z114" s="27"/>
      <c r="AA114" s="27"/>
      <c r="AB114" s="6"/>
      <c r="AC114" s="6"/>
      <c r="AD114" s="6"/>
      <c r="AE114" s="6"/>
      <c r="AF114" s="6"/>
      <c r="AG114" s="6"/>
      <c r="AH114" s="6"/>
    </row>
    <row r="115" spans="1:34" ht="33" customHeight="1">
      <c r="A115" s="97"/>
      <c r="B115" s="97"/>
      <c r="C115" s="222"/>
      <c r="D115" s="222"/>
      <c r="E115" s="222"/>
      <c r="F115" s="222"/>
      <c r="G115" s="222"/>
      <c r="H115" s="97"/>
      <c r="I115" s="247" t="s">
        <v>50</v>
      </c>
      <c r="J115" s="245" t="s">
        <v>30</v>
      </c>
      <c r="K115" s="214">
        <f t="shared" si="37"/>
        <v>7401.0000000000036</v>
      </c>
      <c r="L115" s="215">
        <f>6882+7000-L113</f>
        <v>1388.2000000000007</v>
      </c>
      <c r="M115" s="215">
        <f>6882+7500-M113</f>
        <v>1438.2000000000007</v>
      </c>
      <c r="N115" s="215">
        <f>6882+8000-N113</f>
        <v>1488.2000000000007</v>
      </c>
      <c r="O115" s="215">
        <f>6882+8500-O113</f>
        <v>1538.2000000000007</v>
      </c>
      <c r="P115" s="215">
        <f>6882+8600-P113</f>
        <v>1548.2000000000007</v>
      </c>
      <c r="Q115" s="191"/>
      <c r="R115" s="204"/>
      <c r="S115" s="47"/>
      <c r="T115" s="258" t="s">
        <v>142</v>
      </c>
      <c r="U115" s="47"/>
      <c r="V115" s="47"/>
      <c r="W115" s="47"/>
      <c r="X115" s="47"/>
      <c r="Y115" s="24">
        <f>4102.8+1939</f>
        <v>6041.8</v>
      </c>
      <c r="Z115" s="27" t="s">
        <v>47</v>
      </c>
      <c r="AA115" s="27"/>
      <c r="AB115" s="6">
        <v>7330</v>
      </c>
      <c r="AC115" s="6"/>
      <c r="AD115" s="6"/>
      <c r="AE115" s="6"/>
      <c r="AF115" s="6"/>
      <c r="AG115" s="6"/>
      <c r="AH115" s="6"/>
    </row>
    <row r="116" spans="1:34" ht="38.25" customHeight="1">
      <c r="A116" s="97"/>
      <c r="B116" s="99"/>
      <c r="C116" s="223"/>
      <c r="D116" s="223"/>
      <c r="E116" s="223"/>
      <c r="F116" s="223"/>
      <c r="G116" s="223"/>
      <c r="H116" s="99"/>
      <c r="I116" s="248"/>
      <c r="J116" s="245" t="s">
        <v>27</v>
      </c>
      <c r="K116" s="214">
        <f t="shared" si="37"/>
        <v>309692</v>
      </c>
      <c r="L116" s="215">
        <v>61938.400000000001</v>
      </c>
      <c r="M116" s="215">
        <v>61938.400000000001</v>
      </c>
      <c r="N116" s="215">
        <v>61938.400000000001</v>
      </c>
      <c r="O116" s="215">
        <v>61938.400000000001</v>
      </c>
      <c r="P116" s="215">
        <v>61938.400000000001</v>
      </c>
      <c r="Q116" s="191"/>
      <c r="R116" s="204"/>
      <c r="S116" s="47"/>
      <c r="T116" s="47"/>
      <c r="U116" s="47"/>
      <c r="V116" s="47"/>
      <c r="W116" s="47"/>
      <c r="X116" s="47"/>
      <c r="Y116" s="6"/>
      <c r="Z116" s="27"/>
      <c r="AA116" s="27"/>
      <c r="AB116" s="6"/>
      <c r="AC116" s="6"/>
      <c r="AD116" s="6"/>
      <c r="AE116" s="6"/>
      <c r="AF116" s="6"/>
      <c r="AG116" s="6"/>
      <c r="AH116" s="6"/>
    </row>
    <row r="117" spans="1:34" ht="154.5" customHeight="1">
      <c r="A117" s="97"/>
      <c r="B117" s="96" t="s">
        <v>29</v>
      </c>
      <c r="C117" s="221">
        <v>1</v>
      </c>
      <c r="D117" s="221">
        <v>1</v>
      </c>
      <c r="E117" s="221">
        <v>1</v>
      </c>
      <c r="F117" s="221">
        <v>1</v>
      </c>
      <c r="G117" s="221">
        <v>1</v>
      </c>
      <c r="H117" s="96" t="s">
        <v>112</v>
      </c>
      <c r="I117" s="244" t="s">
        <v>157</v>
      </c>
      <c r="J117" s="245" t="s">
        <v>55</v>
      </c>
      <c r="K117" s="214">
        <f t="shared" si="37"/>
        <v>0</v>
      </c>
      <c r="L117" s="215"/>
      <c r="M117" s="215"/>
      <c r="N117" s="215"/>
      <c r="O117" s="215"/>
      <c r="P117" s="215"/>
      <c r="Q117" s="191"/>
      <c r="R117" s="204"/>
      <c r="S117" s="47"/>
      <c r="T117" s="47"/>
      <c r="U117" s="47"/>
      <c r="V117" s="47"/>
      <c r="W117" s="47"/>
      <c r="X117" s="47"/>
      <c r="Y117" s="6"/>
      <c r="Z117" s="27"/>
      <c r="AA117" s="27"/>
      <c r="AB117" s="6"/>
      <c r="AC117" s="6"/>
      <c r="AD117" s="6"/>
      <c r="AE117" s="6"/>
      <c r="AF117" s="6"/>
      <c r="AG117" s="6"/>
      <c r="AH117" s="6"/>
    </row>
    <row r="118" spans="1:34" ht="42.75" customHeight="1">
      <c r="A118" s="97"/>
      <c r="B118" s="97"/>
      <c r="C118" s="222"/>
      <c r="D118" s="222"/>
      <c r="E118" s="222"/>
      <c r="F118" s="222"/>
      <c r="G118" s="222"/>
      <c r="H118" s="97"/>
      <c r="I118" s="97"/>
      <c r="J118" s="245" t="s">
        <v>26</v>
      </c>
      <c r="K118" s="214">
        <f t="shared" si="37"/>
        <v>106582</v>
      </c>
      <c r="L118" s="215">
        <v>21316.400000000001</v>
      </c>
      <c r="M118" s="215">
        <v>21316.400000000001</v>
      </c>
      <c r="N118" s="215">
        <v>21316.400000000001</v>
      </c>
      <c r="O118" s="215">
        <v>21316.400000000001</v>
      </c>
      <c r="P118" s="215">
        <v>21316.400000000001</v>
      </c>
      <c r="Q118" s="191"/>
      <c r="R118" s="204"/>
      <c r="S118" s="47"/>
      <c r="T118" s="47"/>
      <c r="U118" s="47"/>
      <c r="V118" s="47"/>
      <c r="W118" s="47"/>
      <c r="X118" s="47"/>
      <c r="Y118" s="6"/>
      <c r="Z118" s="27"/>
      <c r="AA118" s="27"/>
      <c r="AB118" s="6"/>
      <c r="AC118" s="6"/>
      <c r="AD118" s="22">
        <f>L115+L118</f>
        <v>22704.600000000002</v>
      </c>
      <c r="AE118" s="6"/>
      <c r="AF118" s="6"/>
      <c r="AG118" s="6"/>
      <c r="AH118" s="6"/>
    </row>
    <row r="119" spans="1:34" ht="50.25" customHeight="1">
      <c r="A119" s="99"/>
      <c r="B119" s="99"/>
      <c r="C119" s="223"/>
      <c r="D119" s="223"/>
      <c r="E119" s="223"/>
      <c r="F119" s="223"/>
      <c r="G119" s="223"/>
      <c r="H119" s="99"/>
      <c r="I119" s="99"/>
      <c r="J119" s="245" t="s">
        <v>27</v>
      </c>
      <c r="K119" s="214">
        <f t="shared" si="37"/>
        <v>959237</v>
      </c>
      <c r="L119" s="215">
        <v>191847.4</v>
      </c>
      <c r="M119" s="215">
        <v>191847.4</v>
      </c>
      <c r="N119" s="215">
        <v>191847.4</v>
      </c>
      <c r="O119" s="215">
        <v>191847.4</v>
      </c>
      <c r="P119" s="215">
        <v>191847.4</v>
      </c>
      <c r="Q119" s="191"/>
      <c r="R119" s="204"/>
      <c r="S119" s="47"/>
      <c r="T119" s="47"/>
      <c r="U119" s="47"/>
      <c r="V119" s="47"/>
      <c r="W119" s="47"/>
      <c r="X119" s="47"/>
      <c r="Y119" s="6"/>
      <c r="Z119" s="27"/>
      <c r="AA119" s="27"/>
      <c r="AB119" s="6"/>
      <c r="AC119" s="6"/>
      <c r="AD119" s="22">
        <f>6882+L118</f>
        <v>28198.400000000001</v>
      </c>
      <c r="AE119" s="6"/>
      <c r="AF119" s="6"/>
      <c r="AG119" s="6"/>
      <c r="AH119" s="6"/>
    </row>
    <row r="120" spans="1:34" ht="81" customHeight="1">
      <c r="A120" s="95"/>
      <c r="B120" s="96" t="s">
        <v>31</v>
      </c>
      <c r="C120" s="221"/>
      <c r="D120" s="221"/>
      <c r="E120" s="221"/>
      <c r="F120" s="221"/>
      <c r="G120" s="221"/>
      <c r="H120" s="129" t="s">
        <v>70</v>
      </c>
      <c r="I120" s="244" t="s">
        <v>114</v>
      </c>
      <c r="J120" s="245" t="s">
        <v>55</v>
      </c>
      <c r="K120" s="214">
        <f t="shared" si="37"/>
        <v>0</v>
      </c>
      <c r="L120" s="215"/>
      <c r="M120" s="215"/>
      <c r="N120" s="215"/>
      <c r="O120" s="215"/>
      <c r="P120" s="249"/>
      <c r="Q120" s="192"/>
      <c r="R120" s="205"/>
      <c r="S120" s="48"/>
      <c r="T120" s="48"/>
      <c r="U120" s="48"/>
      <c r="V120" s="48"/>
      <c r="W120" s="48"/>
      <c r="X120" s="48"/>
      <c r="Y120" s="6"/>
      <c r="Z120" s="27"/>
      <c r="AA120" s="27"/>
      <c r="AB120" s="6"/>
      <c r="AC120" s="6"/>
      <c r="AD120" s="22"/>
      <c r="AE120" s="6"/>
      <c r="AF120" s="6"/>
      <c r="AG120" s="6"/>
      <c r="AH120" s="6"/>
    </row>
    <row r="121" spans="1:34" ht="31.5" customHeight="1">
      <c r="A121" s="103"/>
      <c r="B121" s="97"/>
      <c r="C121" s="222"/>
      <c r="D121" s="222"/>
      <c r="E121" s="222"/>
      <c r="F121" s="222"/>
      <c r="G121" s="222"/>
      <c r="H121" s="130"/>
      <c r="I121" s="97"/>
      <c r="J121" s="39" t="s">
        <v>26</v>
      </c>
      <c r="K121" s="37">
        <f t="shared" si="37"/>
        <v>0</v>
      </c>
      <c r="L121" s="47"/>
      <c r="M121" s="47"/>
      <c r="N121" s="47"/>
      <c r="O121" s="47"/>
      <c r="P121" s="48"/>
      <c r="Q121" s="192"/>
      <c r="R121" s="205"/>
      <c r="S121" s="48"/>
      <c r="T121" s="48"/>
      <c r="U121" s="48"/>
      <c r="V121" s="48"/>
      <c r="W121" s="48"/>
      <c r="X121" s="48"/>
      <c r="Y121" s="6"/>
      <c r="Z121" s="27"/>
      <c r="AA121" s="27"/>
      <c r="AB121" s="6"/>
      <c r="AC121" s="6"/>
      <c r="AD121" s="6"/>
      <c r="AE121" s="6"/>
      <c r="AF121" s="6"/>
      <c r="AG121" s="6"/>
      <c r="AH121" s="6"/>
    </row>
    <row r="122" spans="1:34" ht="25.5" customHeight="1">
      <c r="A122" s="54"/>
      <c r="B122" s="99"/>
      <c r="C122" s="223"/>
      <c r="D122" s="223"/>
      <c r="E122" s="223"/>
      <c r="F122" s="223"/>
      <c r="G122" s="223"/>
      <c r="H122" s="131"/>
      <c r="I122" s="99"/>
      <c r="J122" s="39" t="s">
        <v>27</v>
      </c>
      <c r="K122" s="37">
        <f t="shared" si="37"/>
        <v>0</v>
      </c>
      <c r="L122" s="47"/>
      <c r="M122" s="47"/>
      <c r="N122" s="47"/>
      <c r="O122" s="47"/>
      <c r="P122" s="48"/>
      <c r="Q122" s="192"/>
      <c r="R122" s="205"/>
      <c r="S122" s="48"/>
      <c r="T122" s="48"/>
      <c r="U122" s="48"/>
      <c r="V122" s="48"/>
      <c r="W122" s="48"/>
      <c r="X122" s="48"/>
      <c r="Y122" s="6"/>
      <c r="Z122" s="27"/>
      <c r="AA122" s="27"/>
      <c r="AB122" s="6"/>
      <c r="AC122" s="6"/>
      <c r="AD122" s="6"/>
      <c r="AE122" s="6"/>
      <c r="AF122" s="6"/>
      <c r="AG122" s="6"/>
      <c r="AH122" s="6"/>
    </row>
    <row r="123" spans="1:34">
      <c r="A123" s="132" t="s">
        <v>79</v>
      </c>
      <c r="B123" s="133"/>
      <c r="C123" s="237"/>
      <c r="D123" s="237"/>
      <c r="E123" s="237"/>
      <c r="F123" s="237"/>
      <c r="G123" s="237"/>
      <c r="H123" s="133"/>
      <c r="I123" s="134"/>
      <c r="J123" s="45"/>
      <c r="K123" s="46">
        <f>SUM(K113:K122)</f>
        <v>1452573.6</v>
      </c>
      <c r="L123" s="46">
        <f t="shared" ref="L123:Q123" si="38">SUM(L113:L122)</f>
        <v>289484.19999999995</v>
      </c>
      <c r="M123" s="46">
        <f t="shared" si="38"/>
        <v>290034.19999999995</v>
      </c>
      <c r="N123" s="46">
        <f t="shared" si="38"/>
        <v>290589.19999999995</v>
      </c>
      <c r="O123" s="46">
        <f t="shared" si="38"/>
        <v>291149.69999999995</v>
      </c>
      <c r="P123" s="46">
        <f t="shared" si="38"/>
        <v>291316.3</v>
      </c>
      <c r="Q123" s="46">
        <f t="shared" si="38"/>
        <v>0</v>
      </c>
      <c r="R123" s="46">
        <f>SUM(R113:R122)</f>
        <v>0</v>
      </c>
      <c r="S123" s="46">
        <f>SUM(S113:S122)</f>
        <v>0</v>
      </c>
      <c r="T123" s="46"/>
      <c r="U123" s="46"/>
      <c r="V123" s="46"/>
      <c r="W123" s="46"/>
      <c r="X123" s="46"/>
      <c r="Y123" s="6"/>
      <c r="Z123" s="27"/>
      <c r="AA123" s="27"/>
      <c r="AB123" s="6"/>
      <c r="AC123" s="6"/>
      <c r="AD123" s="6"/>
      <c r="AE123" s="6"/>
      <c r="AF123" s="6"/>
      <c r="AG123" s="6"/>
      <c r="AH123" s="6"/>
    </row>
    <row r="124" spans="1:34">
      <c r="A124" s="135" t="s">
        <v>40</v>
      </c>
      <c r="B124" s="136"/>
      <c r="C124" s="238"/>
      <c r="D124" s="238"/>
      <c r="E124" s="238"/>
      <c r="F124" s="238"/>
      <c r="G124" s="238"/>
      <c r="H124" s="136"/>
      <c r="I124" s="137"/>
      <c r="J124" s="45" t="s">
        <v>55</v>
      </c>
      <c r="K124" s="46">
        <f t="shared" ref="K124:S124" si="39">K113+K114+K117+K120</f>
        <v>69661.600000000006</v>
      </c>
      <c r="L124" s="46">
        <f t="shared" si="39"/>
        <v>12993.8</v>
      </c>
      <c r="M124" s="46">
        <f t="shared" si="39"/>
        <v>13493.8</v>
      </c>
      <c r="N124" s="46">
        <f t="shared" si="39"/>
        <v>13998.8</v>
      </c>
      <c r="O124" s="46">
        <f t="shared" si="39"/>
        <v>14509.3</v>
      </c>
      <c r="P124" s="46">
        <f t="shared" si="39"/>
        <v>14665.9</v>
      </c>
      <c r="Q124" s="46">
        <f t="shared" si="39"/>
        <v>0</v>
      </c>
      <c r="R124" s="46">
        <f t="shared" si="39"/>
        <v>0</v>
      </c>
      <c r="S124" s="46">
        <f t="shared" si="39"/>
        <v>0</v>
      </c>
      <c r="T124" s="46"/>
      <c r="U124" s="46"/>
      <c r="V124" s="46"/>
      <c r="W124" s="46"/>
      <c r="X124" s="46"/>
      <c r="Y124" s="6"/>
      <c r="Z124" s="27"/>
      <c r="AA124" s="27"/>
      <c r="AB124" s="6"/>
      <c r="AC124" s="6"/>
      <c r="AD124" s="6"/>
      <c r="AE124" s="6"/>
      <c r="AF124" s="6"/>
      <c r="AG124" s="6"/>
      <c r="AH124" s="6"/>
    </row>
    <row r="125" spans="1:34">
      <c r="A125" s="138"/>
      <c r="B125" s="139"/>
      <c r="C125" s="239"/>
      <c r="D125" s="239"/>
      <c r="E125" s="239"/>
      <c r="F125" s="239"/>
      <c r="G125" s="239"/>
      <c r="H125" s="139"/>
      <c r="I125" s="140"/>
      <c r="J125" s="45" t="s">
        <v>26</v>
      </c>
      <c r="K125" s="46">
        <f>K115+K118+K121</f>
        <v>113983</v>
      </c>
      <c r="L125" s="46">
        <f t="shared" ref="L125:Q125" si="40">L115+L118+L121</f>
        <v>22704.600000000002</v>
      </c>
      <c r="M125" s="46">
        <f t="shared" si="40"/>
        <v>22754.600000000002</v>
      </c>
      <c r="N125" s="46">
        <f t="shared" si="40"/>
        <v>22804.600000000002</v>
      </c>
      <c r="O125" s="46">
        <f t="shared" si="40"/>
        <v>22854.600000000002</v>
      </c>
      <c r="P125" s="46">
        <f t="shared" si="40"/>
        <v>22864.600000000002</v>
      </c>
      <c r="Q125" s="46">
        <f t="shared" si="40"/>
        <v>0</v>
      </c>
      <c r="R125" s="46">
        <f>R115+R118+R121</f>
        <v>0</v>
      </c>
      <c r="S125" s="46">
        <f>S115+S118+S121</f>
        <v>0</v>
      </c>
      <c r="T125" s="46"/>
      <c r="U125" s="46"/>
      <c r="V125" s="46"/>
      <c r="W125" s="46"/>
      <c r="X125" s="46"/>
      <c r="Y125" s="6"/>
      <c r="Z125" s="27"/>
      <c r="AA125" s="27"/>
      <c r="AB125" s="6"/>
      <c r="AC125" s="6"/>
      <c r="AD125" s="6"/>
      <c r="AE125" s="6"/>
      <c r="AF125" s="6"/>
      <c r="AG125" s="6"/>
      <c r="AH125" s="6"/>
    </row>
    <row r="126" spans="1:34">
      <c r="A126" s="141"/>
      <c r="B126" s="142"/>
      <c r="C126" s="240"/>
      <c r="D126" s="240"/>
      <c r="E126" s="240"/>
      <c r="F126" s="240"/>
      <c r="G126" s="240"/>
      <c r="H126" s="142"/>
      <c r="I126" s="143"/>
      <c r="J126" s="45" t="s">
        <v>27</v>
      </c>
      <c r="K126" s="46">
        <f>K116+K119+K122</f>
        <v>1268929</v>
      </c>
      <c r="L126" s="46">
        <f t="shared" ref="L126:Q126" si="41">L116+L119+L122</f>
        <v>253785.8</v>
      </c>
      <c r="M126" s="46">
        <f t="shared" si="41"/>
        <v>253785.8</v>
      </c>
      <c r="N126" s="46">
        <f t="shared" si="41"/>
        <v>253785.8</v>
      </c>
      <c r="O126" s="46">
        <f t="shared" si="41"/>
        <v>253785.8</v>
      </c>
      <c r="P126" s="46">
        <f t="shared" si="41"/>
        <v>253785.8</v>
      </c>
      <c r="Q126" s="46">
        <f t="shared" si="41"/>
        <v>0</v>
      </c>
      <c r="R126" s="46">
        <f>R116+R119+R122</f>
        <v>0</v>
      </c>
      <c r="S126" s="46">
        <f>S116+S119+S122</f>
        <v>0</v>
      </c>
      <c r="T126" s="46"/>
      <c r="U126" s="46"/>
      <c r="V126" s="46"/>
      <c r="W126" s="46"/>
      <c r="X126" s="46"/>
      <c r="Y126" s="6"/>
      <c r="Z126" s="27"/>
      <c r="AA126" s="27"/>
      <c r="AB126" s="6"/>
      <c r="AC126" s="6"/>
      <c r="AD126" s="6"/>
      <c r="AE126" s="6"/>
      <c r="AF126" s="6"/>
      <c r="AG126" s="6"/>
      <c r="AH126" s="6"/>
    </row>
    <row r="127" spans="1:34" ht="173.25" customHeight="1">
      <c r="A127" s="96" t="s">
        <v>80</v>
      </c>
      <c r="B127" s="96" t="s">
        <v>32</v>
      </c>
      <c r="C127" s="221">
        <v>60</v>
      </c>
      <c r="D127" s="221">
        <v>65</v>
      </c>
      <c r="E127" s="221">
        <v>70</v>
      </c>
      <c r="F127" s="221">
        <v>75</v>
      </c>
      <c r="G127" s="221">
        <v>80</v>
      </c>
      <c r="H127" s="96" t="s">
        <v>113</v>
      </c>
      <c r="I127" s="156" t="s">
        <v>49</v>
      </c>
      <c r="J127" s="39" t="s">
        <v>55</v>
      </c>
      <c r="K127" s="37">
        <f t="shared" ref="K127:K155" si="42">SUM(L127:P127)</f>
        <v>61.000000000000007</v>
      </c>
      <c r="L127" s="162">
        <v>10</v>
      </c>
      <c r="M127" s="219">
        <f t="shared" ref="M127:P128" si="43">ROUND((L127*1.1),1)</f>
        <v>11</v>
      </c>
      <c r="N127" s="219">
        <f t="shared" si="43"/>
        <v>12.1</v>
      </c>
      <c r="O127" s="219">
        <f t="shared" si="43"/>
        <v>13.3</v>
      </c>
      <c r="P127" s="219">
        <f t="shared" si="43"/>
        <v>14.6</v>
      </c>
      <c r="Q127" s="189"/>
      <c r="R127" s="202"/>
      <c r="S127" s="55"/>
      <c r="T127" s="55"/>
      <c r="U127" s="55"/>
      <c r="V127" s="55"/>
      <c r="W127" s="55"/>
      <c r="X127" s="55"/>
      <c r="Y127" s="6"/>
      <c r="Z127" s="27"/>
      <c r="AA127" s="27"/>
      <c r="AB127" s="6"/>
      <c r="AC127" s="6"/>
      <c r="AD127" s="6"/>
      <c r="AE127" s="6"/>
      <c r="AF127" s="6"/>
      <c r="AG127" s="6"/>
      <c r="AH127" s="6"/>
    </row>
    <row r="128" spans="1:34" ht="54" customHeight="1">
      <c r="A128" s="97"/>
      <c r="B128" s="97"/>
      <c r="C128" s="222"/>
      <c r="D128" s="222"/>
      <c r="E128" s="222"/>
      <c r="F128" s="222"/>
      <c r="G128" s="222"/>
      <c r="H128" s="97"/>
      <c r="I128" s="250" t="s">
        <v>85</v>
      </c>
      <c r="J128" s="190" t="s">
        <v>55</v>
      </c>
      <c r="K128" s="251">
        <f t="shared" si="42"/>
        <v>122.10000000000001</v>
      </c>
      <c r="L128" s="252">
        <v>20</v>
      </c>
      <c r="M128" s="253">
        <f t="shared" si="43"/>
        <v>22</v>
      </c>
      <c r="N128" s="253">
        <f t="shared" si="43"/>
        <v>24.2</v>
      </c>
      <c r="O128" s="253">
        <f t="shared" si="43"/>
        <v>26.6</v>
      </c>
      <c r="P128" s="253">
        <f t="shared" si="43"/>
        <v>29.3</v>
      </c>
      <c r="Q128" s="209"/>
      <c r="R128" s="209"/>
      <c r="S128" s="55"/>
      <c r="T128" s="55"/>
      <c r="U128" s="55"/>
      <c r="V128" s="55"/>
      <c r="W128" s="55"/>
      <c r="X128" s="55"/>
      <c r="Y128" s="6"/>
      <c r="Z128" s="27"/>
      <c r="AA128" s="27"/>
      <c r="AB128" s="6"/>
      <c r="AC128" s="6"/>
      <c r="AD128" s="6"/>
      <c r="AE128" s="6"/>
      <c r="AF128" s="6"/>
      <c r="AG128" s="6"/>
      <c r="AH128" s="6"/>
    </row>
    <row r="129" spans="1:34" ht="44.25" customHeight="1">
      <c r="A129" s="97"/>
      <c r="B129" s="97"/>
      <c r="C129" s="222"/>
      <c r="D129" s="222"/>
      <c r="E129" s="222"/>
      <c r="F129" s="222"/>
      <c r="G129" s="222"/>
      <c r="H129" s="97"/>
      <c r="I129" s="156" t="s">
        <v>50</v>
      </c>
      <c r="J129" s="39" t="s">
        <v>26</v>
      </c>
      <c r="K129" s="37">
        <f t="shared" si="42"/>
        <v>305.39999999999998</v>
      </c>
      <c r="L129" s="49">
        <f>80-L127-L128</f>
        <v>50</v>
      </c>
      <c r="M129" s="219">
        <f>ROUND((L129*1.1),1)</f>
        <v>55</v>
      </c>
      <c r="N129" s="219">
        <f>ROUND((M129*1.1),1)</f>
        <v>60.5</v>
      </c>
      <c r="O129" s="219">
        <f>ROUND((N129*1.1),1)</f>
        <v>66.599999999999994</v>
      </c>
      <c r="P129" s="219">
        <f>ROUND((O129*1.1),1)</f>
        <v>73.3</v>
      </c>
      <c r="Q129" s="185"/>
      <c r="R129" s="200">
        <f>196.1</f>
        <v>196.1</v>
      </c>
      <c r="S129" s="38"/>
      <c r="T129" s="258" t="s">
        <v>143</v>
      </c>
      <c r="U129" s="38"/>
      <c r="V129" s="38"/>
      <c r="W129" s="38"/>
      <c r="X129" s="38"/>
      <c r="Y129" s="6"/>
      <c r="Z129" s="27" t="s">
        <v>45</v>
      </c>
      <c r="AA129" s="27"/>
      <c r="AB129" s="6"/>
      <c r="AC129" s="6"/>
      <c r="AD129" s="6"/>
      <c r="AE129" s="6"/>
      <c r="AF129" s="6"/>
      <c r="AG129" s="6"/>
      <c r="AH129" s="6"/>
    </row>
    <row r="130" spans="1:34" ht="37.5" customHeight="1">
      <c r="A130" s="97"/>
      <c r="B130" s="99"/>
      <c r="C130" s="223"/>
      <c r="D130" s="223"/>
      <c r="E130" s="223"/>
      <c r="F130" s="223"/>
      <c r="G130" s="223"/>
      <c r="H130" s="99"/>
      <c r="I130" s="156"/>
      <c r="J130" s="39" t="s">
        <v>27</v>
      </c>
      <c r="K130" s="37">
        <f t="shared" si="42"/>
        <v>0</v>
      </c>
      <c r="L130" s="39"/>
      <c r="M130" s="40"/>
      <c r="N130" s="39"/>
      <c r="O130" s="39"/>
      <c r="P130" s="41"/>
      <c r="Q130" s="186"/>
      <c r="R130" s="198"/>
      <c r="S130" s="41"/>
      <c r="T130" s="41"/>
      <c r="U130" s="41"/>
      <c r="V130" s="41"/>
      <c r="W130" s="41"/>
      <c r="X130" s="41"/>
      <c r="Y130" s="6"/>
      <c r="Z130" s="27"/>
      <c r="AA130" s="27"/>
      <c r="AB130" s="6"/>
      <c r="AC130" s="6"/>
      <c r="AD130" s="6"/>
      <c r="AE130" s="6"/>
      <c r="AF130" s="6"/>
      <c r="AG130" s="6"/>
      <c r="AH130" s="6"/>
    </row>
    <row r="131" spans="1:34" ht="78.75" customHeight="1">
      <c r="A131" s="97"/>
      <c r="B131" s="97" t="s">
        <v>145</v>
      </c>
      <c r="C131" s="222">
        <v>3</v>
      </c>
      <c r="D131" s="222">
        <v>5</v>
      </c>
      <c r="E131" s="222">
        <v>5</v>
      </c>
      <c r="F131" s="222">
        <v>5</v>
      </c>
      <c r="G131" s="222">
        <v>5</v>
      </c>
      <c r="H131" s="216" t="s">
        <v>169</v>
      </c>
      <c r="I131" s="96" t="s">
        <v>144</v>
      </c>
      <c r="J131" s="39" t="s">
        <v>55</v>
      </c>
      <c r="K131" s="37"/>
      <c r="L131" s="39"/>
      <c r="M131" s="40"/>
      <c r="N131" s="39"/>
      <c r="O131" s="39"/>
      <c r="P131" s="41"/>
      <c r="Q131" s="186"/>
      <c r="R131" s="198"/>
      <c r="S131" s="41"/>
      <c r="T131" s="41"/>
      <c r="U131" s="41"/>
      <c r="V131" s="41"/>
      <c r="W131" s="41"/>
      <c r="X131" s="41"/>
      <c r="Y131" s="6"/>
      <c r="Z131" s="27"/>
      <c r="AA131" s="27"/>
      <c r="AB131" s="6"/>
      <c r="AC131" s="6"/>
      <c r="AD131" s="6"/>
      <c r="AE131" s="6"/>
      <c r="AF131" s="6"/>
      <c r="AG131" s="6"/>
      <c r="AH131" s="6"/>
    </row>
    <row r="132" spans="1:34" ht="37.5" customHeight="1">
      <c r="A132" s="97"/>
      <c r="B132" s="97"/>
      <c r="C132" s="222"/>
      <c r="D132" s="222"/>
      <c r="E132" s="222"/>
      <c r="F132" s="222"/>
      <c r="G132" s="222"/>
      <c r="H132" s="175"/>
      <c r="I132" s="97"/>
      <c r="J132" s="39" t="s">
        <v>26</v>
      </c>
      <c r="K132" s="37"/>
      <c r="L132" s="39"/>
      <c r="M132" s="40"/>
      <c r="N132" s="39"/>
      <c r="O132" s="39"/>
      <c r="P132" s="41"/>
      <c r="Q132" s="186"/>
      <c r="R132" s="198"/>
      <c r="S132" s="41"/>
      <c r="T132" s="41"/>
      <c r="U132" s="41"/>
      <c r="V132" s="41"/>
      <c r="W132" s="41"/>
      <c r="X132" s="41"/>
      <c r="Y132" s="6"/>
      <c r="Z132" s="27"/>
      <c r="AA132" s="27"/>
      <c r="AB132" s="6"/>
      <c r="AC132" s="6"/>
      <c r="AD132" s="6"/>
      <c r="AE132" s="6"/>
      <c r="AF132" s="6"/>
      <c r="AG132" s="6"/>
      <c r="AH132" s="6"/>
    </row>
    <row r="133" spans="1:34" ht="37.5" customHeight="1">
      <c r="A133" s="97"/>
      <c r="B133" s="97"/>
      <c r="C133" s="222"/>
      <c r="D133" s="222"/>
      <c r="E133" s="222"/>
      <c r="F133" s="222"/>
      <c r="G133" s="222"/>
      <c r="H133" s="175"/>
      <c r="I133" s="99"/>
      <c r="J133" s="39" t="s">
        <v>27</v>
      </c>
      <c r="K133" s="37"/>
      <c r="L133" s="39"/>
      <c r="M133" s="40"/>
      <c r="N133" s="39"/>
      <c r="O133" s="39"/>
      <c r="P133" s="41"/>
      <c r="Q133" s="186"/>
      <c r="R133" s="198"/>
      <c r="S133" s="41"/>
      <c r="T133" s="41"/>
      <c r="U133" s="41"/>
      <c r="V133" s="41"/>
      <c r="W133" s="41"/>
      <c r="X133" s="41"/>
      <c r="Y133" s="6"/>
      <c r="Z133" s="27"/>
      <c r="AA133" s="27"/>
      <c r="AB133" s="6"/>
      <c r="AC133" s="6"/>
      <c r="AD133" s="6"/>
      <c r="AE133" s="6"/>
      <c r="AF133" s="6"/>
      <c r="AG133" s="6"/>
      <c r="AH133" s="6"/>
    </row>
    <row r="134" spans="1:34" ht="151.5" customHeight="1">
      <c r="A134" s="97"/>
      <c r="B134" s="96" t="s">
        <v>115</v>
      </c>
      <c r="C134" s="221">
        <v>120</v>
      </c>
      <c r="D134" s="221">
        <v>130</v>
      </c>
      <c r="E134" s="221">
        <v>130</v>
      </c>
      <c r="F134" s="221">
        <v>150</v>
      </c>
      <c r="G134" s="221">
        <v>150</v>
      </c>
      <c r="H134" s="96" t="s">
        <v>170</v>
      </c>
      <c r="I134" s="273" t="s">
        <v>177</v>
      </c>
      <c r="J134" s="39" t="s">
        <v>55</v>
      </c>
      <c r="K134" s="37">
        <f t="shared" si="42"/>
        <v>122.10000000000001</v>
      </c>
      <c r="L134" s="49">
        <v>20</v>
      </c>
      <c r="M134" s="219">
        <f t="shared" ref="M134:P136" si="44">ROUND((L134*1.1),1)</f>
        <v>22</v>
      </c>
      <c r="N134" s="219">
        <f t="shared" si="44"/>
        <v>24.2</v>
      </c>
      <c r="O134" s="219">
        <f t="shared" si="44"/>
        <v>26.6</v>
      </c>
      <c r="P134" s="219">
        <f t="shared" si="44"/>
        <v>29.3</v>
      </c>
      <c r="Q134" s="186"/>
      <c r="R134" s="198"/>
      <c r="S134" s="41"/>
      <c r="T134" s="41"/>
      <c r="U134" s="41"/>
      <c r="V134" s="41"/>
      <c r="W134" s="41"/>
      <c r="X134" s="41"/>
      <c r="Y134" s="6"/>
      <c r="Z134" s="27"/>
      <c r="AA134" s="27"/>
      <c r="AB134" s="6"/>
      <c r="AC134" s="6"/>
      <c r="AD134" s="6"/>
      <c r="AE134" s="6"/>
      <c r="AF134" s="6"/>
      <c r="AG134" s="6"/>
      <c r="AH134" s="6"/>
    </row>
    <row r="135" spans="1:34" ht="65.25" customHeight="1">
      <c r="A135" s="97"/>
      <c r="B135" s="97"/>
      <c r="C135" s="222"/>
      <c r="D135" s="222"/>
      <c r="E135" s="222"/>
      <c r="F135" s="222"/>
      <c r="G135" s="222"/>
      <c r="H135" s="176"/>
      <c r="I135" s="250" t="s">
        <v>85</v>
      </c>
      <c r="J135" s="190" t="s">
        <v>55</v>
      </c>
      <c r="K135" s="251">
        <f t="shared" si="42"/>
        <v>122.10000000000001</v>
      </c>
      <c r="L135" s="251">
        <v>20</v>
      </c>
      <c r="M135" s="253">
        <f t="shared" si="44"/>
        <v>22</v>
      </c>
      <c r="N135" s="253">
        <f t="shared" si="44"/>
        <v>24.2</v>
      </c>
      <c r="O135" s="253">
        <f t="shared" si="44"/>
        <v>26.6</v>
      </c>
      <c r="P135" s="253">
        <f t="shared" si="44"/>
        <v>29.3</v>
      </c>
      <c r="Q135" s="197"/>
      <c r="R135" s="197"/>
      <c r="S135" s="38"/>
      <c r="T135" s="258" t="s">
        <v>147</v>
      </c>
      <c r="U135" s="38"/>
      <c r="V135" s="38"/>
      <c r="W135" s="38"/>
      <c r="X135" s="38"/>
      <c r="Y135" s="6"/>
      <c r="Z135" s="27"/>
      <c r="AA135" s="27"/>
      <c r="AB135" s="6"/>
      <c r="AC135" s="6"/>
      <c r="AD135" s="6"/>
      <c r="AE135" s="6"/>
      <c r="AF135" s="6"/>
      <c r="AG135" s="6"/>
      <c r="AH135" s="6"/>
    </row>
    <row r="136" spans="1:34" ht="43.5" customHeight="1">
      <c r="A136" s="97"/>
      <c r="B136" s="97"/>
      <c r="C136" s="222"/>
      <c r="D136" s="222"/>
      <c r="E136" s="222"/>
      <c r="F136" s="222"/>
      <c r="G136" s="222"/>
      <c r="H136" s="175"/>
      <c r="I136" s="156" t="s">
        <v>50</v>
      </c>
      <c r="J136" s="39" t="s">
        <v>26</v>
      </c>
      <c r="K136" s="37">
        <f t="shared" si="42"/>
        <v>671.5</v>
      </c>
      <c r="L136" s="49">
        <f>150-L134-L135</f>
        <v>110</v>
      </c>
      <c r="M136" s="219">
        <f t="shared" si="44"/>
        <v>121</v>
      </c>
      <c r="N136" s="219">
        <f t="shared" si="44"/>
        <v>133.1</v>
      </c>
      <c r="O136" s="219">
        <f t="shared" si="44"/>
        <v>146.4</v>
      </c>
      <c r="P136" s="219">
        <f t="shared" si="44"/>
        <v>161</v>
      </c>
      <c r="Q136" s="186"/>
      <c r="R136" s="198">
        <f>83.4+3.5+54.5</f>
        <v>141.4</v>
      </c>
      <c r="S136" s="41"/>
      <c r="T136" s="41"/>
      <c r="U136" s="41"/>
      <c r="V136" s="41"/>
      <c r="W136" s="41"/>
      <c r="X136" s="41"/>
      <c r="Y136" s="6"/>
      <c r="Z136" s="27" t="s">
        <v>120</v>
      </c>
      <c r="AA136" s="27"/>
      <c r="AB136" s="6"/>
      <c r="AC136" s="6"/>
      <c r="AD136" s="6"/>
      <c r="AE136" s="6"/>
      <c r="AF136" s="6"/>
      <c r="AG136" s="6"/>
      <c r="AH136" s="6"/>
    </row>
    <row r="137" spans="1:34" ht="22.5" customHeight="1">
      <c r="A137" s="97"/>
      <c r="B137" s="167"/>
      <c r="C137" s="223"/>
      <c r="D137" s="223"/>
      <c r="E137" s="223"/>
      <c r="F137" s="223"/>
      <c r="G137" s="223"/>
      <c r="H137" s="257"/>
      <c r="I137" s="156"/>
      <c r="J137" s="39" t="s">
        <v>27</v>
      </c>
      <c r="K137" s="37">
        <f t="shared" si="42"/>
        <v>0</v>
      </c>
      <c r="L137" s="39"/>
      <c r="M137" s="40"/>
      <c r="N137" s="39"/>
      <c r="O137" s="39"/>
      <c r="P137" s="41"/>
      <c r="Q137" s="186"/>
      <c r="R137" s="198"/>
      <c r="S137" s="41"/>
      <c r="T137" s="41"/>
      <c r="U137" s="41"/>
      <c r="V137" s="41"/>
      <c r="W137" s="41"/>
      <c r="X137" s="41"/>
      <c r="Y137" s="6"/>
      <c r="Z137" s="27"/>
      <c r="AA137" s="27"/>
      <c r="AB137" s="6"/>
      <c r="AC137" s="6"/>
      <c r="AD137" s="6"/>
      <c r="AE137" s="6"/>
      <c r="AF137" s="6"/>
      <c r="AG137" s="6"/>
      <c r="AH137" s="6"/>
    </row>
    <row r="138" spans="1:34" ht="168" customHeight="1">
      <c r="A138" s="97"/>
      <c r="B138" s="144" t="s">
        <v>158</v>
      </c>
      <c r="C138" s="222">
        <v>30</v>
      </c>
      <c r="D138" s="222">
        <v>30</v>
      </c>
      <c r="E138" s="222">
        <v>30</v>
      </c>
      <c r="F138" s="222">
        <v>30</v>
      </c>
      <c r="G138" s="222">
        <v>30</v>
      </c>
      <c r="H138" s="216" t="s">
        <v>163</v>
      </c>
      <c r="I138" s="156" t="s">
        <v>144</v>
      </c>
      <c r="J138" s="39" t="s">
        <v>55</v>
      </c>
      <c r="K138" s="37">
        <f t="shared" si="42"/>
        <v>488.5</v>
      </c>
      <c r="L138" s="49">
        <v>80</v>
      </c>
      <c r="M138" s="219">
        <f>ROUND((L138*1.1),1)</f>
        <v>88</v>
      </c>
      <c r="N138" s="219">
        <f>ROUND((M138*1.1),1)</f>
        <v>96.8</v>
      </c>
      <c r="O138" s="219">
        <f>ROUND((N138*1.1),1)</f>
        <v>106.5</v>
      </c>
      <c r="P138" s="219">
        <f>ROUND((O138*1.1),1)</f>
        <v>117.2</v>
      </c>
      <c r="Q138" s="186"/>
      <c r="R138" s="198"/>
      <c r="S138" s="41"/>
      <c r="T138" s="41"/>
      <c r="U138" s="41"/>
      <c r="V138" s="41"/>
      <c r="W138" s="41"/>
      <c r="X138" s="41"/>
      <c r="Y138" s="6"/>
      <c r="Z138" s="27"/>
      <c r="AA138" s="27"/>
      <c r="AB138" s="6"/>
      <c r="AC138" s="6"/>
      <c r="AD138" s="6"/>
      <c r="AE138" s="6"/>
      <c r="AF138" s="6"/>
      <c r="AG138" s="6"/>
      <c r="AH138" s="6"/>
    </row>
    <row r="139" spans="1:34" ht="22.5" customHeight="1">
      <c r="A139" s="97"/>
      <c r="B139" s="144"/>
      <c r="C139" s="222"/>
      <c r="D139" s="222"/>
      <c r="E139" s="222"/>
      <c r="F139" s="222"/>
      <c r="G139" s="222"/>
      <c r="H139" s="258"/>
      <c r="I139" s="96"/>
      <c r="J139" s="57" t="s">
        <v>30</v>
      </c>
      <c r="K139" s="37">
        <f t="shared" si="42"/>
        <v>450</v>
      </c>
      <c r="L139" s="49">
        <v>80</v>
      </c>
      <c r="M139" s="260">
        <v>85</v>
      </c>
      <c r="N139" s="49">
        <v>90</v>
      </c>
      <c r="O139" s="49">
        <v>95</v>
      </c>
      <c r="P139" s="261">
        <v>100</v>
      </c>
      <c r="Q139" s="186"/>
      <c r="R139" s="198"/>
      <c r="S139" s="41"/>
      <c r="T139" s="41"/>
      <c r="U139" s="41"/>
      <c r="V139" s="41"/>
      <c r="W139" s="41"/>
      <c r="X139" s="41"/>
      <c r="Y139" s="6"/>
      <c r="Z139" s="27"/>
      <c r="AA139" s="27"/>
      <c r="AB139" s="6"/>
      <c r="AC139" s="6"/>
      <c r="AD139" s="6"/>
      <c r="AE139" s="6"/>
      <c r="AF139" s="6"/>
      <c r="AG139" s="6"/>
      <c r="AH139" s="6"/>
    </row>
    <row r="140" spans="1:34" ht="22.5" customHeight="1">
      <c r="A140" s="97"/>
      <c r="B140" s="144"/>
      <c r="C140" s="222"/>
      <c r="D140" s="222"/>
      <c r="E140" s="222"/>
      <c r="F140" s="222"/>
      <c r="G140" s="222"/>
      <c r="H140" s="258"/>
      <c r="I140" s="96"/>
      <c r="J140" s="39" t="s">
        <v>27</v>
      </c>
      <c r="K140" s="37">
        <f t="shared" si="42"/>
        <v>0</v>
      </c>
      <c r="L140" s="39"/>
      <c r="M140" s="40"/>
      <c r="N140" s="39"/>
      <c r="O140" s="39"/>
      <c r="P140" s="41"/>
      <c r="Q140" s="186"/>
      <c r="R140" s="198"/>
      <c r="S140" s="41"/>
      <c r="T140" s="41"/>
      <c r="U140" s="41"/>
      <c r="V140" s="41"/>
      <c r="W140" s="41"/>
      <c r="X140" s="41"/>
      <c r="Y140" s="6"/>
      <c r="Z140" s="27"/>
      <c r="AA140" s="27"/>
      <c r="AB140" s="6"/>
      <c r="AC140" s="6"/>
      <c r="AD140" s="6"/>
      <c r="AE140" s="6"/>
      <c r="AF140" s="6"/>
      <c r="AG140" s="6"/>
      <c r="AH140" s="6"/>
    </row>
    <row r="141" spans="1:34" s="6" customFormat="1" ht="169.5" customHeight="1">
      <c r="A141" s="179"/>
      <c r="B141" s="168" t="s">
        <v>153</v>
      </c>
      <c r="C141" s="221">
        <v>60</v>
      </c>
      <c r="D141" s="221">
        <v>60</v>
      </c>
      <c r="E141" s="221">
        <v>60</v>
      </c>
      <c r="F141" s="221">
        <v>60</v>
      </c>
      <c r="G141" s="221">
        <v>60</v>
      </c>
      <c r="H141" s="330" t="s">
        <v>159</v>
      </c>
      <c r="I141" s="96" t="s">
        <v>92</v>
      </c>
      <c r="J141" s="39" t="s">
        <v>55</v>
      </c>
      <c r="K141" s="37">
        <f t="shared" si="42"/>
        <v>427.4</v>
      </c>
      <c r="L141" s="49">
        <v>70</v>
      </c>
      <c r="M141" s="219">
        <f>ROUND((L141*1.1),1)</f>
        <v>77</v>
      </c>
      <c r="N141" s="219">
        <f>ROUND((M141*1.1),1)</f>
        <v>84.7</v>
      </c>
      <c r="O141" s="219">
        <f>ROUND((N141*1.1),1)</f>
        <v>93.2</v>
      </c>
      <c r="P141" s="219">
        <f>ROUND((O141*1.1),1)</f>
        <v>102.5</v>
      </c>
      <c r="Q141" s="190"/>
      <c r="R141" s="203"/>
      <c r="S141" s="39"/>
      <c r="T141" s="39"/>
      <c r="U141" s="39"/>
      <c r="V141" s="39"/>
      <c r="W141" s="39"/>
      <c r="X141" s="39"/>
      <c r="Z141" s="27"/>
      <c r="AA141" s="27"/>
    </row>
    <row r="142" spans="1:34" ht="33.75" customHeight="1">
      <c r="A142" s="182"/>
      <c r="B142" s="144"/>
      <c r="C142" s="222"/>
      <c r="D142" s="222"/>
      <c r="E142" s="222"/>
      <c r="F142" s="222"/>
      <c r="G142" s="222"/>
      <c r="H142" s="330"/>
      <c r="I142" s="97"/>
      <c r="J142" s="57" t="s">
        <v>30</v>
      </c>
      <c r="K142" s="37">
        <f t="shared" si="42"/>
        <v>0</v>
      </c>
      <c r="L142" s="57"/>
      <c r="M142" s="242"/>
      <c r="N142" s="57"/>
      <c r="O142" s="57"/>
      <c r="P142" s="58"/>
      <c r="Q142" s="193"/>
      <c r="R142" s="206"/>
      <c r="S142" s="58"/>
      <c r="T142" s="58"/>
      <c r="U142" s="58"/>
      <c r="V142" s="58"/>
      <c r="W142" s="58"/>
      <c r="X142" s="58"/>
      <c r="Y142" s="59"/>
      <c r="Z142" s="33"/>
      <c r="AA142" s="33"/>
      <c r="AB142" s="59"/>
      <c r="AC142" s="59"/>
      <c r="AD142" s="59"/>
      <c r="AE142" s="59"/>
      <c r="AF142" s="59"/>
      <c r="AG142" s="59"/>
      <c r="AH142" s="59"/>
    </row>
    <row r="143" spans="1:34" ht="26.25" customHeight="1">
      <c r="A143" s="182"/>
      <c r="B143" s="169"/>
      <c r="C143" s="223"/>
      <c r="D143" s="223"/>
      <c r="E143" s="223"/>
      <c r="F143" s="223"/>
      <c r="G143" s="223"/>
      <c r="H143" s="330"/>
      <c r="I143" s="99"/>
      <c r="J143" s="39" t="s">
        <v>27</v>
      </c>
      <c r="K143" s="37">
        <f t="shared" si="42"/>
        <v>0</v>
      </c>
      <c r="L143" s="39"/>
      <c r="M143" s="40"/>
      <c r="N143" s="39"/>
      <c r="O143" s="39"/>
      <c r="P143" s="41"/>
      <c r="Q143" s="186"/>
      <c r="R143" s="198"/>
      <c r="S143" s="41"/>
      <c r="T143" s="41"/>
      <c r="U143" s="41"/>
      <c r="V143" s="41"/>
      <c r="W143" s="41"/>
      <c r="X143" s="41"/>
      <c r="Y143" s="6"/>
      <c r="Z143" s="27"/>
      <c r="AA143" s="27"/>
      <c r="AB143" s="6"/>
      <c r="AC143" s="6"/>
      <c r="AD143" s="6"/>
      <c r="AE143" s="6"/>
      <c r="AF143" s="6"/>
      <c r="AG143" s="6"/>
      <c r="AH143" s="6"/>
    </row>
    <row r="144" spans="1:34" ht="148.5" customHeight="1">
      <c r="A144" s="182"/>
      <c r="B144" s="168" t="s">
        <v>153</v>
      </c>
      <c r="C144" s="221">
        <v>24</v>
      </c>
      <c r="D144" s="221">
        <v>24</v>
      </c>
      <c r="E144" s="221">
        <v>24</v>
      </c>
      <c r="F144" s="221">
        <v>24</v>
      </c>
      <c r="G144" s="221">
        <v>24</v>
      </c>
      <c r="H144" s="330" t="s">
        <v>160</v>
      </c>
      <c r="I144" s="96" t="s">
        <v>151</v>
      </c>
      <c r="J144" s="39" t="s">
        <v>55</v>
      </c>
      <c r="K144" s="37">
        <f t="shared" si="42"/>
        <v>42.900000000000006</v>
      </c>
      <c r="L144" s="49">
        <v>7</v>
      </c>
      <c r="M144" s="219">
        <f>ROUND((L144*1.1),1)</f>
        <v>7.7</v>
      </c>
      <c r="N144" s="219">
        <f>ROUND((M144*1.1),1)</f>
        <v>8.5</v>
      </c>
      <c r="O144" s="219">
        <f>ROUND((N144*1.1),1)</f>
        <v>9.4</v>
      </c>
      <c r="P144" s="219">
        <f>ROUND((O144*1.1),1)</f>
        <v>10.3</v>
      </c>
      <c r="Q144" s="186"/>
      <c r="R144" s="198"/>
      <c r="S144" s="41"/>
      <c r="T144" s="41"/>
      <c r="U144" s="41"/>
      <c r="V144" s="41"/>
      <c r="W144" s="41"/>
      <c r="X144" s="41"/>
      <c r="Y144" s="6"/>
      <c r="Z144" s="27"/>
      <c r="AA144" s="27"/>
      <c r="AB144" s="6"/>
      <c r="AC144" s="6"/>
      <c r="AD144" s="6"/>
      <c r="AE144" s="6"/>
      <c r="AF144" s="6"/>
      <c r="AG144" s="6"/>
      <c r="AH144" s="6"/>
    </row>
    <row r="145" spans="1:34" ht="27.75" customHeight="1">
      <c r="A145" s="182"/>
      <c r="B145" s="144"/>
      <c r="C145" s="222"/>
      <c r="D145" s="222"/>
      <c r="E145" s="222"/>
      <c r="F145" s="222"/>
      <c r="G145" s="222"/>
      <c r="H145" s="330"/>
      <c r="I145" s="97"/>
      <c r="J145" s="57" t="s">
        <v>30</v>
      </c>
      <c r="K145" s="37">
        <f t="shared" si="42"/>
        <v>0</v>
      </c>
      <c r="L145" s="39"/>
      <c r="M145" s="40"/>
      <c r="N145" s="39"/>
      <c r="O145" s="39"/>
      <c r="P145" s="41"/>
      <c r="Q145" s="186"/>
      <c r="R145" s="198"/>
      <c r="S145" s="41"/>
      <c r="T145" s="41"/>
      <c r="U145" s="41"/>
      <c r="V145" s="41"/>
      <c r="W145" s="41"/>
      <c r="X145" s="41"/>
      <c r="Y145" s="6"/>
      <c r="Z145" s="27"/>
      <c r="AA145" s="27"/>
      <c r="AB145" s="6"/>
      <c r="AC145" s="6"/>
      <c r="AD145" s="6"/>
      <c r="AE145" s="6"/>
      <c r="AF145" s="6"/>
      <c r="AG145" s="6"/>
      <c r="AH145" s="6"/>
    </row>
    <row r="146" spans="1:34" ht="33.75" customHeight="1">
      <c r="A146" s="182"/>
      <c r="B146" s="169"/>
      <c r="C146" s="223"/>
      <c r="D146" s="223"/>
      <c r="E146" s="223"/>
      <c r="F146" s="223"/>
      <c r="G146" s="223"/>
      <c r="H146" s="330"/>
      <c r="I146" s="99"/>
      <c r="J146" s="39" t="s">
        <v>27</v>
      </c>
      <c r="K146" s="37">
        <f t="shared" si="42"/>
        <v>0</v>
      </c>
      <c r="L146" s="39"/>
      <c r="M146" s="40"/>
      <c r="N146" s="39"/>
      <c r="O146" s="39"/>
      <c r="P146" s="41"/>
      <c r="Q146" s="186"/>
      <c r="R146" s="198"/>
      <c r="S146" s="41"/>
      <c r="T146" s="41"/>
      <c r="U146" s="41"/>
      <c r="V146" s="41"/>
      <c r="W146" s="41"/>
      <c r="X146" s="41"/>
      <c r="Y146" s="6"/>
      <c r="Z146" s="27"/>
      <c r="AA146" s="27"/>
      <c r="AB146" s="6"/>
      <c r="AC146" s="6"/>
      <c r="AD146" s="6"/>
      <c r="AE146" s="6"/>
      <c r="AF146" s="6"/>
      <c r="AG146" s="6"/>
      <c r="AH146" s="6"/>
    </row>
    <row r="147" spans="1:34" ht="49.5" customHeight="1">
      <c r="A147" s="182"/>
      <c r="B147" s="168" t="s">
        <v>153</v>
      </c>
      <c r="C147" s="221">
        <v>6</v>
      </c>
      <c r="D147" s="221">
        <v>6</v>
      </c>
      <c r="E147" s="221">
        <v>6</v>
      </c>
      <c r="F147" s="221">
        <v>6</v>
      </c>
      <c r="G147" s="221">
        <v>6</v>
      </c>
      <c r="H147" s="171" t="s">
        <v>161</v>
      </c>
      <c r="I147" s="96" t="s">
        <v>144</v>
      </c>
      <c r="J147" s="39" t="s">
        <v>55</v>
      </c>
      <c r="K147" s="37">
        <f t="shared" si="42"/>
        <v>14.600000000000001</v>
      </c>
      <c r="L147" s="243">
        <v>2.4</v>
      </c>
      <c r="M147" s="219">
        <f>ROUND((L147*1.1),1)</f>
        <v>2.6</v>
      </c>
      <c r="N147" s="219">
        <f>ROUND((M147*1.1),1)</f>
        <v>2.9</v>
      </c>
      <c r="O147" s="219">
        <f>ROUND((N147*1.1),1)</f>
        <v>3.2</v>
      </c>
      <c r="P147" s="219">
        <f>ROUND((O147*1.1),1)</f>
        <v>3.5</v>
      </c>
      <c r="Q147" s="186"/>
      <c r="R147" s="198"/>
      <c r="S147" s="41"/>
      <c r="T147" s="41"/>
      <c r="U147" s="41"/>
      <c r="V147" s="41"/>
      <c r="W147" s="41"/>
      <c r="X147" s="41"/>
      <c r="Y147" s="6"/>
      <c r="Z147" s="27"/>
      <c r="AA147" s="27"/>
      <c r="AB147" s="6"/>
      <c r="AC147" s="6"/>
      <c r="AD147" s="6"/>
      <c r="AE147" s="6"/>
      <c r="AF147" s="6"/>
      <c r="AG147" s="6"/>
      <c r="AH147" s="6"/>
    </row>
    <row r="148" spans="1:34" ht="28.5" customHeight="1">
      <c r="A148" s="182"/>
      <c r="B148" s="144"/>
      <c r="C148" s="222"/>
      <c r="D148" s="222"/>
      <c r="E148" s="222"/>
      <c r="F148" s="222"/>
      <c r="G148" s="222"/>
      <c r="H148" s="172"/>
      <c r="I148" s="97"/>
      <c r="J148" s="57" t="s">
        <v>30</v>
      </c>
      <c r="K148" s="37">
        <f t="shared" si="42"/>
        <v>0</v>
      </c>
      <c r="L148" s="39"/>
      <c r="M148" s="40"/>
      <c r="N148" s="39"/>
      <c r="O148" s="39"/>
      <c r="P148" s="41"/>
      <c r="Q148" s="186"/>
      <c r="R148" s="198"/>
      <c r="S148" s="41"/>
      <c r="T148" s="41"/>
      <c r="U148" s="41"/>
      <c r="V148" s="41"/>
      <c r="W148" s="41"/>
      <c r="X148" s="41"/>
      <c r="Y148" s="6"/>
      <c r="Z148" s="27"/>
      <c r="AA148" s="27"/>
      <c r="AB148" s="6"/>
      <c r="AC148" s="6"/>
      <c r="AD148" s="6"/>
      <c r="AE148" s="6"/>
      <c r="AF148" s="6"/>
      <c r="AG148" s="6"/>
      <c r="AH148" s="6"/>
    </row>
    <row r="149" spans="1:34" ht="25.5" customHeight="1">
      <c r="A149" s="182"/>
      <c r="B149" s="169"/>
      <c r="C149" s="223"/>
      <c r="D149" s="223"/>
      <c r="E149" s="223"/>
      <c r="F149" s="223"/>
      <c r="G149" s="223"/>
      <c r="H149" s="170"/>
      <c r="I149" s="99"/>
      <c r="J149" s="39" t="s">
        <v>27</v>
      </c>
      <c r="K149" s="37">
        <f t="shared" si="42"/>
        <v>0</v>
      </c>
      <c r="L149" s="39"/>
      <c r="M149" s="40"/>
      <c r="N149" s="39"/>
      <c r="O149" s="39"/>
      <c r="P149" s="41"/>
      <c r="Q149" s="186"/>
      <c r="R149" s="198"/>
      <c r="S149" s="41"/>
      <c r="T149" s="41"/>
      <c r="U149" s="41"/>
      <c r="V149" s="41"/>
      <c r="W149" s="41"/>
      <c r="X149" s="41"/>
      <c r="Y149" s="6"/>
      <c r="Z149" s="27"/>
      <c r="AA149" s="27"/>
      <c r="AB149" s="6"/>
      <c r="AC149" s="6"/>
      <c r="AD149" s="6"/>
      <c r="AE149" s="6"/>
      <c r="AF149" s="6"/>
      <c r="AG149" s="6"/>
      <c r="AH149" s="6"/>
    </row>
    <row r="150" spans="1:34" ht="78" customHeight="1">
      <c r="A150" s="182"/>
      <c r="B150" s="168" t="s">
        <v>153</v>
      </c>
      <c r="C150" s="221">
        <v>12</v>
      </c>
      <c r="D150" s="221">
        <v>12</v>
      </c>
      <c r="E150" s="221">
        <v>12</v>
      </c>
      <c r="F150" s="221">
        <v>12</v>
      </c>
      <c r="G150" s="221">
        <v>12</v>
      </c>
      <c r="H150" s="171" t="s">
        <v>162</v>
      </c>
      <c r="I150" s="96" t="s">
        <v>144</v>
      </c>
      <c r="J150" s="39" t="s">
        <v>55</v>
      </c>
      <c r="K150" s="37">
        <f t="shared" si="42"/>
        <v>29.299999999999997</v>
      </c>
      <c r="L150" s="243">
        <v>4.8</v>
      </c>
      <c r="M150" s="219">
        <f>ROUND((L150*1.1),1)</f>
        <v>5.3</v>
      </c>
      <c r="N150" s="219">
        <f>ROUND((M150*1.1),1)</f>
        <v>5.8</v>
      </c>
      <c r="O150" s="219">
        <f>ROUND((N150*1.1),1)</f>
        <v>6.4</v>
      </c>
      <c r="P150" s="219">
        <f>ROUND((O150*1.1),1)</f>
        <v>7</v>
      </c>
      <c r="Q150" s="186"/>
      <c r="R150" s="198"/>
      <c r="S150" s="41"/>
      <c r="T150" s="41"/>
      <c r="U150" s="41"/>
      <c r="V150" s="41"/>
      <c r="W150" s="41"/>
      <c r="X150" s="41"/>
      <c r="Y150" s="6"/>
      <c r="Z150" s="27"/>
      <c r="AA150" s="27"/>
      <c r="AB150" s="6"/>
      <c r="AC150" s="6"/>
      <c r="AD150" s="6"/>
      <c r="AE150" s="6"/>
      <c r="AF150" s="6"/>
      <c r="AG150" s="6"/>
      <c r="AH150" s="6"/>
    </row>
    <row r="151" spans="1:34" ht="42.75" customHeight="1">
      <c r="A151" s="182"/>
      <c r="B151" s="144"/>
      <c r="C151" s="222"/>
      <c r="D151" s="222"/>
      <c r="E151" s="222"/>
      <c r="F151" s="222"/>
      <c r="G151" s="222"/>
      <c r="H151" s="172"/>
      <c r="I151" s="97"/>
      <c r="J151" s="57" t="s">
        <v>30</v>
      </c>
      <c r="K151" s="37">
        <f t="shared" si="42"/>
        <v>0</v>
      </c>
      <c r="L151" s="39"/>
      <c r="M151" s="40"/>
      <c r="N151" s="39"/>
      <c r="O151" s="39"/>
      <c r="P151" s="41"/>
      <c r="Q151" s="186"/>
      <c r="R151" s="198"/>
      <c r="S151" s="41"/>
      <c r="T151" s="41"/>
      <c r="U151" s="41"/>
      <c r="V151" s="41"/>
      <c r="W151" s="41"/>
      <c r="X151" s="41"/>
      <c r="Y151" s="6"/>
      <c r="Z151" s="27"/>
      <c r="AA151" s="27"/>
      <c r="AB151" s="6"/>
      <c r="AC151" s="6"/>
      <c r="AD151" s="6"/>
      <c r="AE151" s="6"/>
      <c r="AF151" s="6"/>
      <c r="AG151" s="6"/>
      <c r="AH151" s="6"/>
    </row>
    <row r="152" spans="1:34" ht="42.75" customHeight="1">
      <c r="A152" s="182"/>
      <c r="B152" s="169"/>
      <c r="C152" s="223"/>
      <c r="D152" s="223"/>
      <c r="E152" s="223"/>
      <c r="F152" s="223"/>
      <c r="G152" s="223"/>
      <c r="H152" s="170"/>
      <c r="I152" s="99"/>
      <c r="J152" s="39" t="s">
        <v>27</v>
      </c>
      <c r="K152" s="37">
        <f t="shared" si="42"/>
        <v>0</v>
      </c>
      <c r="L152" s="39"/>
      <c r="M152" s="40"/>
      <c r="N152" s="39"/>
      <c r="O152" s="39"/>
      <c r="P152" s="41"/>
      <c r="Q152" s="186"/>
      <c r="R152" s="198"/>
      <c r="S152" s="41"/>
      <c r="T152" s="41"/>
      <c r="U152" s="41"/>
      <c r="V152" s="41"/>
      <c r="W152" s="41"/>
      <c r="X152" s="41"/>
      <c r="Y152" s="6"/>
      <c r="Z152" s="27"/>
      <c r="AA152" s="27"/>
      <c r="AB152" s="6"/>
      <c r="AC152" s="6"/>
      <c r="AD152" s="6"/>
      <c r="AE152" s="6"/>
      <c r="AF152" s="6"/>
      <c r="AG152" s="6"/>
      <c r="AH152" s="6"/>
    </row>
    <row r="153" spans="1:34" ht="96.75" customHeight="1">
      <c r="A153" s="182"/>
      <c r="B153" s="168" t="s">
        <v>150</v>
      </c>
      <c r="C153" s="221">
        <v>60</v>
      </c>
      <c r="D153" s="221">
        <v>60</v>
      </c>
      <c r="E153" s="221">
        <v>60</v>
      </c>
      <c r="F153" s="221">
        <v>60</v>
      </c>
      <c r="G153" s="221">
        <v>60</v>
      </c>
      <c r="H153" s="171" t="s">
        <v>146</v>
      </c>
      <c r="I153" s="96" t="s">
        <v>152</v>
      </c>
      <c r="J153" s="39" t="s">
        <v>55</v>
      </c>
      <c r="K153" s="37">
        <f t="shared" si="42"/>
        <v>305.39999999999998</v>
      </c>
      <c r="L153" s="49">
        <v>50</v>
      </c>
      <c r="M153" s="219">
        <f>ROUND((L153*1.1),1)</f>
        <v>55</v>
      </c>
      <c r="N153" s="219">
        <f>ROUND((M153*1.1),1)</f>
        <v>60.5</v>
      </c>
      <c r="O153" s="219">
        <f>ROUND((N153*1.1),1)</f>
        <v>66.599999999999994</v>
      </c>
      <c r="P153" s="219">
        <f>ROUND((O153*1.1),1)</f>
        <v>73.3</v>
      </c>
      <c r="Q153" s="186"/>
      <c r="R153" s="198"/>
      <c r="S153" s="41"/>
      <c r="T153" s="41"/>
      <c r="U153" s="41"/>
      <c r="V153" s="41"/>
      <c r="W153" s="41"/>
      <c r="X153" s="41"/>
      <c r="Y153" s="6"/>
      <c r="Z153" s="27"/>
      <c r="AA153" s="27"/>
      <c r="AB153" s="6"/>
      <c r="AC153" s="6"/>
      <c r="AD153" s="6"/>
      <c r="AE153" s="6"/>
      <c r="AF153" s="6"/>
      <c r="AG153" s="6"/>
      <c r="AH153" s="6"/>
    </row>
    <row r="154" spans="1:34" ht="33.75" customHeight="1">
      <c r="A154" s="182"/>
      <c r="B154" s="144"/>
      <c r="C154" s="222"/>
      <c r="D154" s="222"/>
      <c r="E154" s="222"/>
      <c r="F154" s="222"/>
      <c r="G154" s="222"/>
      <c r="H154" s="172"/>
      <c r="I154" s="97"/>
      <c r="J154" s="57" t="s">
        <v>30</v>
      </c>
      <c r="K154" s="37">
        <f t="shared" si="42"/>
        <v>0</v>
      </c>
      <c r="L154" s="39"/>
      <c r="M154" s="40"/>
      <c r="N154" s="39"/>
      <c r="O154" s="39"/>
      <c r="P154" s="41"/>
      <c r="Q154" s="186"/>
      <c r="R154" s="198"/>
      <c r="S154" s="41"/>
      <c r="T154" s="41"/>
      <c r="U154" s="41"/>
      <c r="V154" s="41"/>
      <c r="W154" s="41"/>
      <c r="X154" s="41"/>
      <c r="Y154" s="6"/>
      <c r="Z154" s="27"/>
      <c r="AA154" s="27"/>
      <c r="AB154" s="6"/>
      <c r="AC154" s="6"/>
      <c r="AD154" s="6"/>
      <c r="AE154" s="6"/>
      <c r="AF154" s="6"/>
      <c r="AG154" s="6"/>
      <c r="AH154" s="6"/>
    </row>
    <row r="155" spans="1:34" ht="41.25" customHeight="1">
      <c r="A155" s="183"/>
      <c r="B155" s="169"/>
      <c r="C155" s="223"/>
      <c r="D155" s="223"/>
      <c r="E155" s="223"/>
      <c r="F155" s="223"/>
      <c r="G155" s="223"/>
      <c r="H155" s="170"/>
      <c r="I155" s="99"/>
      <c r="J155" s="39" t="s">
        <v>27</v>
      </c>
      <c r="K155" s="37">
        <f t="shared" si="42"/>
        <v>0</v>
      </c>
      <c r="L155" s="39"/>
      <c r="M155" s="40"/>
      <c r="N155" s="39"/>
      <c r="O155" s="39"/>
      <c r="P155" s="41"/>
      <c r="Q155" s="186"/>
      <c r="R155" s="198"/>
      <c r="S155" s="41"/>
      <c r="T155" s="41"/>
      <c r="U155" s="41"/>
      <c r="V155" s="41"/>
      <c r="W155" s="41"/>
      <c r="X155" s="41"/>
      <c r="Y155" s="6"/>
      <c r="Z155" s="27"/>
      <c r="AA155" s="27"/>
      <c r="AB155" s="6"/>
      <c r="AC155" s="6"/>
      <c r="AD155" s="6"/>
      <c r="AE155" s="6"/>
      <c r="AF155" s="6"/>
      <c r="AG155" s="6"/>
      <c r="AH155" s="6"/>
    </row>
    <row r="156" spans="1:34">
      <c r="A156" s="109" t="s">
        <v>81</v>
      </c>
      <c r="B156" s="110"/>
      <c r="C156" s="241"/>
      <c r="D156" s="241"/>
      <c r="E156" s="241"/>
      <c r="F156" s="241"/>
      <c r="G156" s="241"/>
      <c r="H156" s="110"/>
      <c r="I156" s="111"/>
      <c r="J156" s="45"/>
      <c r="K156" s="46">
        <f t="shared" ref="K156:S156" si="45">SUM(K127:K155)</f>
        <v>3162.3</v>
      </c>
      <c r="L156" s="46">
        <f t="shared" si="45"/>
        <v>524.20000000000005</v>
      </c>
      <c r="M156" s="46">
        <f>SUM(M127:M155)</f>
        <v>573.59999999999991</v>
      </c>
      <c r="N156" s="46">
        <f t="shared" si="45"/>
        <v>627.49999999999989</v>
      </c>
      <c r="O156" s="46">
        <f t="shared" si="45"/>
        <v>686.40000000000009</v>
      </c>
      <c r="P156" s="46">
        <f t="shared" si="45"/>
        <v>750.59999999999991</v>
      </c>
      <c r="Q156" s="46">
        <f t="shared" si="45"/>
        <v>0</v>
      </c>
      <c r="R156" s="46">
        <f t="shared" si="45"/>
        <v>337.5</v>
      </c>
      <c r="S156" s="46">
        <f t="shared" si="45"/>
        <v>0</v>
      </c>
      <c r="T156" s="46"/>
      <c r="U156" s="46"/>
      <c r="V156" s="46"/>
      <c r="W156" s="46"/>
      <c r="X156" s="46"/>
      <c r="Y156" s="6"/>
      <c r="Z156" s="27"/>
      <c r="AA156" s="27"/>
      <c r="AB156" s="6"/>
      <c r="AC156" s="6"/>
      <c r="AD156" s="6"/>
      <c r="AE156" s="6"/>
      <c r="AF156" s="6"/>
      <c r="AG156" s="6"/>
      <c r="AH156" s="6"/>
    </row>
    <row r="157" spans="1:34">
      <c r="A157" s="112" t="s">
        <v>40</v>
      </c>
      <c r="B157" s="113"/>
      <c r="C157" s="113"/>
      <c r="D157" s="113"/>
      <c r="E157" s="113"/>
      <c r="F157" s="113"/>
      <c r="G157" s="113"/>
      <c r="H157" s="113"/>
      <c r="I157" s="114"/>
      <c r="J157" s="45" t="s">
        <v>55</v>
      </c>
      <c r="K157" s="46">
        <f>K127+K128+K134+K135+K141+K144+K147+K150+K153</f>
        <v>1246.9000000000001</v>
      </c>
      <c r="L157" s="46">
        <f>L127+L128+L134+L135+L141+L144+L147+L150+L153+L138+L131</f>
        <v>284.20000000000005</v>
      </c>
      <c r="M157" s="46">
        <f>M127+M128+M134+M135+M141+M144+M147+M150+M153+M138+M131</f>
        <v>312.60000000000002</v>
      </c>
      <c r="N157" s="46">
        <f>N127+N128+N134+N135+N141+N144+N147+N150+N153+N138+N131</f>
        <v>343.90000000000003</v>
      </c>
      <c r="O157" s="46">
        <f>O127+O128+O134+O135+O141+O144+O147+O150+O153+O138+O131</f>
        <v>378.4</v>
      </c>
      <c r="P157" s="46">
        <f>P127+P128+P134+P135+P141+P144+P147+P150+P153+P138+P131</f>
        <v>416.3</v>
      </c>
      <c r="Q157" s="46">
        <f>Q127+Q128+Q134+Q135+Q141+Q144+Q147+Q150+Q153</f>
        <v>0</v>
      </c>
      <c r="R157" s="46">
        <f>R127+R128+R134+R135+R141+R144+R147+R150+R153</f>
        <v>0</v>
      </c>
      <c r="S157" s="46">
        <f>S127+S128+S134+S135+S141+S144+S147+S150+S153</f>
        <v>0</v>
      </c>
      <c r="T157" s="46"/>
      <c r="U157" s="46"/>
      <c r="V157" s="46"/>
      <c r="W157" s="46"/>
      <c r="X157" s="46"/>
      <c r="Y157" s="6"/>
      <c r="Z157" s="27"/>
      <c r="AA157" s="27"/>
      <c r="AB157" s="6"/>
      <c r="AC157" s="6"/>
      <c r="AD157" s="6"/>
      <c r="AE157" s="6"/>
      <c r="AF157" s="6"/>
      <c r="AG157" s="6"/>
      <c r="AH157" s="6"/>
    </row>
    <row r="158" spans="1:34">
      <c r="A158" s="115"/>
      <c r="B158" s="116"/>
      <c r="C158" s="116"/>
      <c r="D158" s="116"/>
      <c r="E158" s="116"/>
      <c r="F158" s="116"/>
      <c r="G158" s="116"/>
      <c r="H158" s="116"/>
      <c r="I158" s="117"/>
      <c r="J158" s="45" t="s">
        <v>26</v>
      </c>
      <c r="K158" s="46">
        <f>K129+K136+K142+K145+K148+K151+K154+K132</f>
        <v>976.9</v>
      </c>
      <c r="L158" s="46">
        <f>L129+L136+L142+L145+L148+L151+L154+L132+L139</f>
        <v>240</v>
      </c>
      <c r="M158" s="46">
        <f>M129+M136+M142+M145+M148+M151+M154+M132+M139</f>
        <v>261</v>
      </c>
      <c r="N158" s="46">
        <f>N129+N136+N142+N145+N148+N151+N154+N132+N139</f>
        <v>283.60000000000002</v>
      </c>
      <c r="O158" s="46">
        <f>O129+O136+O142+O145+O148+O151+O154+O132+O139</f>
        <v>308</v>
      </c>
      <c r="P158" s="46">
        <f>P129+P136+P142+P145+P148+P151+P154+P132+P139</f>
        <v>334.3</v>
      </c>
      <c r="Q158" s="46">
        <f>Q129+Q136+Q142+Q145+Q148+Q151+Q154+Q132</f>
        <v>0</v>
      </c>
      <c r="R158" s="46">
        <f>R129+R136+R142+R145+R148+R151+R154+R132</f>
        <v>337.5</v>
      </c>
      <c r="S158" s="46">
        <f>S129+S136+S142+S145+S148+S151+S154+S132</f>
        <v>0</v>
      </c>
      <c r="T158" s="46"/>
      <c r="U158" s="46"/>
      <c r="V158" s="46"/>
      <c r="W158" s="46"/>
      <c r="X158" s="46"/>
      <c r="Y158" s="6"/>
      <c r="Z158" s="27"/>
      <c r="AA158" s="27"/>
      <c r="AB158" s="6"/>
      <c r="AC158" s="6"/>
      <c r="AD158" s="6"/>
      <c r="AE158" s="6"/>
      <c r="AF158" s="6"/>
      <c r="AG158" s="6"/>
      <c r="AH158" s="6"/>
    </row>
    <row r="159" spans="1:34">
      <c r="A159" s="118"/>
      <c r="B159" s="119"/>
      <c r="C159" s="119"/>
      <c r="D159" s="119"/>
      <c r="E159" s="119"/>
      <c r="F159" s="119"/>
      <c r="G159" s="119"/>
      <c r="H159" s="119"/>
      <c r="I159" s="120"/>
      <c r="J159" s="45" t="s">
        <v>27</v>
      </c>
      <c r="K159" s="46">
        <f>K130+K137+K143+K146+K149+K152+K155+K133</f>
        <v>0</v>
      </c>
      <c r="L159" s="46">
        <f>L130+L137+L143+L146+L149+L152+L155+L133+L140</f>
        <v>0</v>
      </c>
      <c r="M159" s="46">
        <f t="shared" ref="M159:S159" si="46">M130+M137+M143+M146+M149+M152+M155+M133</f>
        <v>0</v>
      </c>
      <c r="N159" s="46">
        <f t="shared" si="46"/>
        <v>0</v>
      </c>
      <c r="O159" s="46">
        <f t="shared" si="46"/>
        <v>0</v>
      </c>
      <c r="P159" s="46">
        <f t="shared" si="46"/>
        <v>0</v>
      </c>
      <c r="Q159" s="46">
        <f t="shared" si="46"/>
        <v>0</v>
      </c>
      <c r="R159" s="46">
        <f t="shared" si="46"/>
        <v>0</v>
      </c>
      <c r="S159" s="46">
        <f t="shared" si="46"/>
        <v>0</v>
      </c>
      <c r="T159" s="46"/>
      <c r="U159" s="46"/>
      <c r="V159" s="46"/>
      <c r="W159" s="46"/>
      <c r="X159" s="46"/>
      <c r="Y159" s="6"/>
      <c r="Z159" s="27"/>
      <c r="AA159" s="27"/>
      <c r="AB159" s="6"/>
      <c r="AC159" s="6"/>
      <c r="AD159" s="6"/>
      <c r="AE159" s="6"/>
      <c r="AF159" s="6"/>
      <c r="AG159" s="6"/>
      <c r="AH159" s="6"/>
    </row>
    <row r="160" spans="1:34">
      <c r="A160" s="109" t="s">
        <v>41</v>
      </c>
      <c r="B160" s="110"/>
      <c r="C160" s="110"/>
      <c r="D160" s="110"/>
      <c r="E160" s="110"/>
      <c r="F160" s="110"/>
      <c r="G160" s="110"/>
      <c r="H160" s="111"/>
      <c r="I160" s="39"/>
      <c r="J160" s="39"/>
      <c r="K160" s="46">
        <f t="shared" ref="K160:S160" si="47">K26+K36+K69+K98+K109+K123+K156</f>
        <v>4075593.18</v>
      </c>
      <c r="L160" s="46">
        <f t="shared" si="47"/>
        <v>724185.88</v>
      </c>
      <c r="M160" s="46">
        <f t="shared" si="47"/>
        <v>759403.09999999986</v>
      </c>
      <c r="N160" s="46">
        <f t="shared" si="47"/>
        <v>806891.6</v>
      </c>
      <c r="O160" s="46">
        <f t="shared" si="47"/>
        <v>859078.7</v>
      </c>
      <c r="P160" s="46">
        <f t="shared" si="47"/>
        <v>926033.9</v>
      </c>
      <c r="Q160" s="46">
        <f t="shared" si="47"/>
        <v>117804.38499999998</v>
      </c>
      <c r="R160" s="46">
        <f t="shared" si="47"/>
        <v>325876.74909503909</v>
      </c>
      <c r="S160" s="46">
        <f t="shared" si="47"/>
        <v>160543.11499999999</v>
      </c>
      <c r="T160" s="46"/>
      <c r="U160" s="46"/>
      <c r="V160" s="46"/>
      <c r="W160" s="46"/>
      <c r="X160" s="46"/>
      <c r="Y160" s="6"/>
      <c r="Z160" s="27"/>
      <c r="AA160" s="27"/>
      <c r="AB160" s="6"/>
      <c r="AC160" s="6"/>
      <c r="AD160" s="6"/>
      <c r="AE160" s="6"/>
      <c r="AF160" s="6"/>
      <c r="AG160" s="6"/>
      <c r="AH160" s="6"/>
    </row>
    <row r="161" spans="1:34">
      <c r="A161" s="112" t="s">
        <v>38</v>
      </c>
      <c r="B161" s="113"/>
      <c r="C161" s="113"/>
      <c r="D161" s="113"/>
      <c r="E161" s="113"/>
      <c r="F161" s="113"/>
      <c r="G161" s="113"/>
      <c r="H161" s="113"/>
      <c r="I161" s="114"/>
      <c r="J161" s="45" t="s">
        <v>55</v>
      </c>
      <c r="K161" s="46">
        <f t="shared" ref="K161:S161" si="48">K27+K37+K70+K99+K110+K124+K157</f>
        <v>1127721</v>
      </c>
      <c r="L161" s="46">
        <f>L27+L37+L70+L99+L110+L124+L157</f>
        <v>188907.1</v>
      </c>
      <c r="M161" s="46">
        <f t="shared" si="48"/>
        <v>202598.30000000002</v>
      </c>
      <c r="N161" s="46">
        <f t="shared" si="48"/>
        <v>222013.69999999995</v>
      </c>
      <c r="O161" s="46">
        <f t="shared" si="48"/>
        <v>243325.99999999997</v>
      </c>
      <c r="P161" s="46">
        <f t="shared" si="48"/>
        <v>271364.39999999997</v>
      </c>
      <c r="Q161" s="46">
        <f t="shared" si="48"/>
        <v>98367.084999999992</v>
      </c>
      <c r="R161" s="46">
        <f t="shared" si="48"/>
        <v>1.1590950390695984</v>
      </c>
      <c r="S161" s="46">
        <f t="shared" si="48"/>
        <v>0</v>
      </c>
      <c r="T161" s="46"/>
      <c r="U161" s="46"/>
      <c r="V161" s="46"/>
      <c r="W161" s="46"/>
      <c r="X161" s="46"/>
      <c r="Y161" s="6"/>
      <c r="Z161" s="27"/>
      <c r="AA161" s="27"/>
      <c r="AB161" s="6"/>
      <c r="AC161" s="6"/>
      <c r="AD161" s="6"/>
      <c r="AE161" s="6"/>
      <c r="AF161" s="6"/>
      <c r="AG161" s="6"/>
      <c r="AH161" s="6"/>
    </row>
    <row r="162" spans="1:34">
      <c r="A162" s="115"/>
      <c r="B162" s="116"/>
      <c r="C162" s="116"/>
      <c r="D162" s="116"/>
      <c r="E162" s="116"/>
      <c r="F162" s="116"/>
      <c r="G162" s="116"/>
      <c r="H162" s="116"/>
      <c r="I162" s="117"/>
      <c r="J162" s="45" t="s">
        <v>26</v>
      </c>
      <c r="K162" s="46">
        <f t="shared" ref="K162:S162" si="49">K28+K38+K71+K100+K111+K125+K158</f>
        <v>1678004.6800000002</v>
      </c>
      <c r="L162" s="46">
        <f t="shared" si="49"/>
        <v>281492.98</v>
      </c>
      <c r="M162" s="46">
        <f t="shared" si="49"/>
        <v>303019</v>
      </c>
      <c r="N162" s="46">
        <f t="shared" si="49"/>
        <v>331092.09999999992</v>
      </c>
      <c r="O162" s="46">
        <f t="shared" si="49"/>
        <v>361966.89999999991</v>
      </c>
      <c r="P162" s="46">
        <f t="shared" si="49"/>
        <v>400883.69999999995</v>
      </c>
      <c r="Q162" s="46">
        <f t="shared" si="49"/>
        <v>19437.300000000003</v>
      </c>
      <c r="R162" s="46">
        <f t="shared" si="49"/>
        <v>325875.58999999997</v>
      </c>
      <c r="S162" s="46">
        <f t="shared" si="49"/>
        <v>160543.11499999999</v>
      </c>
      <c r="T162" s="46"/>
      <c r="U162" s="46"/>
      <c r="V162" s="46"/>
      <c r="W162" s="46"/>
      <c r="X162" s="46"/>
      <c r="Y162" s="6"/>
      <c r="Z162" s="27"/>
      <c r="AA162" s="27"/>
      <c r="AB162" s="6"/>
      <c r="AC162" s="6"/>
      <c r="AD162" s="6"/>
      <c r="AE162" s="6"/>
      <c r="AF162" s="6"/>
      <c r="AG162" s="6"/>
      <c r="AH162" s="6"/>
    </row>
    <row r="163" spans="1:34">
      <c r="A163" s="118"/>
      <c r="B163" s="119"/>
      <c r="C163" s="119"/>
      <c r="D163" s="119"/>
      <c r="E163" s="119"/>
      <c r="F163" s="119"/>
      <c r="G163" s="119"/>
      <c r="H163" s="119"/>
      <c r="I163" s="120"/>
      <c r="J163" s="45" t="s">
        <v>27</v>
      </c>
      <c r="K163" s="46">
        <f t="shared" ref="K163:S163" si="50">K29+K39+K72+K101+K112+K126+K159</f>
        <v>1268929</v>
      </c>
      <c r="L163" s="46">
        <f t="shared" si="50"/>
        <v>253785.8</v>
      </c>
      <c r="M163" s="46">
        <f t="shared" si="50"/>
        <v>253785.8</v>
      </c>
      <c r="N163" s="46">
        <f t="shared" si="50"/>
        <v>253785.8</v>
      </c>
      <c r="O163" s="46">
        <f t="shared" si="50"/>
        <v>253785.8</v>
      </c>
      <c r="P163" s="46">
        <f t="shared" si="50"/>
        <v>253785.8</v>
      </c>
      <c r="Q163" s="46">
        <f t="shared" si="50"/>
        <v>0</v>
      </c>
      <c r="R163" s="46">
        <f t="shared" si="50"/>
        <v>0</v>
      </c>
      <c r="S163" s="46">
        <f t="shared" si="50"/>
        <v>0</v>
      </c>
      <c r="T163" s="46"/>
      <c r="U163" s="46"/>
      <c r="V163" s="46"/>
      <c r="W163" s="46"/>
      <c r="X163" s="46"/>
      <c r="Y163" s="6"/>
      <c r="Z163" s="27"/>
      <c r="AA163" s="27"/>
      <c r="AB163" s="6"/>
      <c r="AC163" s="6"/>
      <c r="AD163" s="6"/>
      <c r="AE163" s="6"/>
      <c r="AF163" s="6"/>
      <c r="AG163" s="6"/>
      <c r="AH163" s="6"/>
    </row>
    <row r="164" spans="1:34">
      <c r="A164" s="116"/>
      <c r="B164" s="116"/>
      <c r="C164" s="116"/>
      <c r="D164" s="116"/>
      <c r="E164" s="116"/>
      <c r="F164" s="116"/>
      <c r="G164" s="116"/>
      <c r="H164" s="116"/>
      <c r="I164" s="116"/>
      <c r="J164" s="116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6"/>
      <c r="Z164" s="27"/>
      <c r="AA164" s="27"/>
      <c r="AB164" s="6"/>
      <c r="AC164" s="6"/>
      <c r="AD164" s="6"/>
      <c r="AE164" s="6"/>
      <c r="AF164" s="6"/>
      <c r="AG164" s="6"/>
      <c r="AH164" s="6"/>
    </row>
    <row r="165" spans="1:34">
      <c r="A165" s="116" t="s">
        <v>82</v>
      </c>
      <c r="B165" s="116"/>
      <c r="C165" s="116"/>
      <c r="D165" s="116"/>
      <c r="E165" s="116"/>
      <c r="F165" s="116"/>
      <c r="G165" s="116"/>
      <c r="H165" s="116"/>
      <c r="I165" s="116"/>
      <c r="J165" s="116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6"/>
      <c r="Z165" s="27"/>
      <c r="AA165" s="27"/>
      <c r="AB165" s="6"/>
      <c r="AC165" s="6"/>
      <c r="AD165" s="6"/>
      <c r="AE165" s="6"/>
      <c r="AF165" s="6"/>
      <c r="AG165" s="6"/>
      <c r="AH165" s="6"/>
    </row>
    <row r="166" spans="1:34" ht="31.5">
      <c r="A166" s="112" t="s">
        <v>86</v>
      </c>
      <c r="B166" s="113"/>
      <c r="C166" s="113"/>
      <c r="D166" s="113"/>
      <c r="E166" s="113"/>
      <c r="F166" s="113"/>
      <c r="G166" s="113"/>
      <c r="H166" s="113"/>
      <c r="I166" s="114"/>
      <c r="J166" s="262" t="s">
        <v>83</v>
      </c>
      <c r="K166" s="319" t="s">
        <v>16</v>
      </c>
      <c r="L166" s="321" t="s">
        <v>90</v>
      </c>
      <c r="M166" s="322"/>
      <c r="N166" s="322"/>
      <c r="O166" s="322"/>
      <c r="P166" s="323"/>
      <c r="Q166" s="178"/>
      <c r="R166" s="178"/>
      <c r="S166" s="178"/>
      <c r="T166" s="178"/>
      <c r="U166" s="178"/>
      <c r="V166" s="178"/>
      <c r="W166" s="178"/>
      <c r="X166" s="178"/>
      <c r="Y166" s="6"/>
      <c r="Z166" s="27"/>
      <c r="AA166" s="27"/>
      <c r="AB166" s="6"/>
      <c r="AC166" s="6"/>
      <c r="AD166" s="6"/>
      <c r="AE166" s="6"/>
      <c r="AF166" s="6"/>
      <c r="AG166" s="6"/>
      <c r="AH166" s="6"/>
    </row>
    <row r="167" spans="1:34">
      <c r="A167" s="115"/>
      <c r="B167" s="116"/>
      <c r="C167" s="116"/>
      <c r="D167" s="116"/>
      <c r="E167" s="116"/>
      <c r="F167" s="116"/>
      <c r="G167" s="116"/>
      <c r="H167" s="116"/>
      <c r="I167" s="117"/>
      <c r="J167" s="157"/>
      <c r="K167" s="320"/>
      <c r="L167" s="324"/>
      <c r="M167" s="325"/>
      <c r="N167" s="325"/>
      <c r="O167" s="325"/>
      <c r="P167" s="326"/>
      <c r="Q167" s="181"/>
      <c r="R167" s="181"/>
      <c r="S167" s="181"/>
      <c r="T167" s="181"/>
      <c r="U167" s="181"/>
      <c r="V167" s="181"/>
      <c r="W167" s="181"/>
      <c r="X167" s="181"/>
      <c r="Y167" s="6"/>
      <c r="Z167" s="27"/>
      <c r="AA167" s="27"/>
      <c r="AB167" s="6"/>
      <c r="AC167" s="6"/>
      <c r="AD167" s="6"/>
      <c r="AE167" s="6"/>
      <c r="AF167" s="6"/>
      <c r="AG167" s="6"/>
      <c r="AH167" s="6"/>
    </row>
    <row r="168" spans="1:34" ht="58.5" customHeight="1">
      <c r="A168" s="118"/>
      <c r="B168" s="119"/>
      <c r="C168" s="119"/>
      <c r="D168" s="119"/>
      <c r="E168" s="119"/>
      <c r="F168" s="119"/>
      <c r="G168" s="119"/>
      <c r="H168" s="119"/>
      <c r="I168" s="120"/>
      <c r="J168" s="158"/>
      <c r="K168" s="320"/>
      <c r="L168" s="9">
        <v>2026</v>
      </c>
      <c r="M168" s="10">
        <v>2027</v>
      </c>
      <c r="N168" s="9">
        <v>2028</v>
      </c>
      <c r="O168" s="9">
        <v>2029</v>
      </c>
      <c r="P168" s="13">
        <v>2030</v>
      </c>
      <c r="Q168" s="13"/>
      <c r="R168" s="13"/>
      <c r="S168" s="13"/>
      <c r="T168" s="13"/>
      <c r="U168" s="13"/>
      <c r="V168" s="13"/>
      <c r="W168" s="13"/>
      <c r="X168" s="13"/>
      <c r="Y168" s="6"/>
      <c r="Z168" s="27"/>
      <c r="AA168" s="27"/>
      <c r="AB168" s="6"/>
      <c r="AC168" s="6"/>
      <c r="AD168" s="6"/>
      <c r="AE168" s="6"/>
      <c r="AF168" s="6"/>
      <c r="AG168" s="6"/>
      <c r="AH168" s="6"/>
    </row>
    <row r="169" spans="1:34">
      <c r="A169" s="159" t="s">
        <v>88</v>
      </c>
      <c r="B169" s="160"/>
      <c r="C169" s="160"/>
      <c r="D169" s="160"/>
      <c r="E169" s="160"/>
      <c r="F169" s="160"/>
      <c r="G169" s="160"/>
      <c r="H169" s="160"/>
      <c r="I169" s="161"/>
      <c r="J169" s="39" t="s">
        <v>55</v>
      </c>
      <c r="K169" s="46">
        <f t="shared" ref="K169:K174" si="51">SUM(L169:P169)</f>
        <v>631567.19999999995</v>
      </c>
      <c r="L169" s="162">
        <f>L27+L37+L41+L45+L48+L51+L54+L57+L63+L66+L73+L76+L83+L86+L89+L92+L95+L102+L157+L105+L114-L135-L128</f>
        <v>105974.9</v>
      </c>
      <c r="M169" s="162">
        <f>M27+M37+M41+M45+M48+M51+M54+M57+M63+M66+M73+M76+M83+M86+M89+M92+M95+M102+M157+M105+M114-M135-M128</f>
        <v>112172.30000000002</v>
      </c>
      <c r="N169" s="162">
        <f>N27+N37+N41+N45+N48+N51+N54+N57+N63+N66+N73+N76+N83+N86+N89+N92+N95+N102+N157+N105+N114-N135-N128</f>
        <v>123389.5</v>
      </c>
      <c r="O169" s="162">
        <f>O27+O37+O41+O45+O48+O51+O54+O57+O63+O66+O73+O76+O83+O86+O89+O92+O95+O102+O157+O105+O114-O135-O128</f>
        <v>135728.79999999999</v>
      </c>
      <c r="P169" s="162">
        <f>P27+P37+P41+P45+P48+P51+P54+P57+P63+P66+P73+P76+P83+P86+P89+P92+P95+P102+P157+P105+P114-P135-P128</f>
        <v>154301.70000000001</v>
      </c>
      <c r="Q169" s="162"/>
      <c r="R169" s="162"/>
      <c r="S169" s="162"/>
      <c r="T169" s="162"/>
      <c r="U169" s="162"/>
      <c r="V169" s="162"/>
      <c r="W169" s="162"/>
      <c r="X169" s="162"/>
      <c r="Y169" s="6"/>
      <c r="Z169" s="27"/>
      <c r="AA169" s="27"/>
      <c r="AB169" s="6"/>
      <c r="AC169" s="6"/>
      <c r="AD169" s="6"/>
      <c r="AE169" s="6"/>
      <c r="AF169" s="6"/>
      <c r="AG169" s="6"/>
      <c r="AH169" s="6"/>
    </row>
    <row r="170" spans="1:34">
      <c r="A170" s="163"/>
      <c r="B170" s="50"/>
      <c r="C170" s="50"/>
      <c r="D170" s="50"/>
      <c r="E170" s="50"/>
      <c r="F170" s="50"/>
      <c r="G170" s="50"/>
      <c r="H170" s="50"/>
      <c r="I170" s="164"/>
      <c r="J170" s="39" t="s">
        <v>26</v>
      </c>
      <c r="K170" s="46">
        <f t="shared" si="51"/>
        <v>364719.68</v>
      </c>
      <c r="L170" s="162">
        <f>L28+L38+L42+L46+L49+L52+L55+L58+L64+L67+L74+L84+L87+L90+L93+L96+L111+L158</f>
        <v>62272.08</v>
      </c>
      <c r="M170" s="162">
        <f>M28+M38+M42+M46+M49+M52+M55+M58+M64+M67+M74+M84+M87+M90+M93+M96+M111+M158</f>
        <v>64096.399999999994</v>
      </c>
      <c r="N170" s="162">
        <f>N28+N38+N42+N46+N49+N52+N55+N58+N64+N67+N74+N84+N87+N90+N93+N96+N111+N158</f>
        <v>70502.700000000012</v>
      </c>
      <c r="O170" s="162">
        <f>O28+O38+O42+O46+O49+O52+O55+O58+O64+O67+O74+O84+O87+O90+O93+O96+O111+O158</f>
        <v>77549.000000000015</v>
      </c>
      <c r="P170" s="162">
        <f>P28+P38+P42+P46+P49+P52+P55+P58+P64+P67+P74+P84+P87+P90+P93+P96+P111+P158</f>
        <v>90299.5</v>
      </c>
      <c r="Q170" s="162"/>
      <c r="R170" s="162"/>
      <c r="S170" s="162"/>
      <c r="T170" s="162"/>
      <c r="U170" s="162"/>
      <c r="V170" s="162"/>
      <c r="W170" s="162"/>
      <c r="X170" s="162"/>
      <c r="Y170" s="6"/>
      <c r="Z170" s="27"/>
      <c r="AA170" s="27"/>
      <c r="AB170" s="6"/>
      <c r="AC170" s="6"/>
      <c r="AD170" s="6"/>
      <c r="AE170" s="6"/>
      <c r="AF170" s="6"/>
      <c r="AG170" s="6"/>
      <c r="AH170" s="6"/>
    </row>
    <row r="171" spans="1:34">
      <c r="A171" s="58"/>
      <c r="B171" s="165"/>
      <c r="C171" s="165"/>
      <c r="D171" s="165"/>
      <c r="E171" s="165"/>
      <c r="F171" s="165"/>
      <c r="G171" s="165"/>
      <c r="H171" s="165"/>
      <c r="I171" s="166"/>
      <c r="J171" s="39" t="s">
        <v>27</v>
      </c>
      <c r="K171" s="46">
        <f t="shared" si="51"/>
        <v>0</v>
      </c>
      <c r="L171" s="162">
        <f>L29+L39+L43+L47+L50+L53+L56+L59+L62+L65+L68+L75+L85+L88+L91+L94+L97+L104+L108+L159</f>
        <v>0</v>
      </c>
      <c r="M171" s="162">
        <f>M29+M39+M43+M47+M50+M53+M56+M59+M62+M65+M68+M75+M85+M88+M91+M94+M97+M104+M108+M159</f>
        <v>0</v>
      </c>
      <c r="N171" s="162">
        <f>N29+N39+N43+N47+N50+N53+N56+N59+N62+N65+N68+N75+N85+N88+N91+N94+N97+N104+N108+N159</f>
        <v>0</v>
      </c>
      <c r="O171" s="162">
        <f>O29+O39+O43+O47+O50+O53+O56+O59+O62+O65+O68+O75+O85+O88+O91+O94+O97+O104+O108+O159</f>
        <v>0</v>
      </c>
      <c r="P171" s="162">
        <f>P29+P39+P43+P47+P50+P53+P56+P59+P62+P65+P68+P75+P85+P88+P91+P94+P97+P104+P108+P159</f>
        <v>0</v>
      </c>
      <c r="Q171" s="162"/>
      <c r="R171" s="162"/>
      <c r="S171" s="162"/>
      <c r="T171" s="162"/>
      <c r="U171" s="162"/>
      <c r="V171" s="162"/>
      <c r="W171" s="162"/>
      <c r="X171" s="162"/>
      <c r="Y171" s="6"/>
      <c r="Z171" s="27"/>
      <c r="AA171" s="27"/>
      <c r="AB171" s="6"/>
      <c r="AC171" s="6"/>
      <c r="AD171" s="6"/>
      <c r="AE171" s="6"/>
      <c r="AF171" s="6"/>
      <c r="AG171" s="6"/>
      <c r="AH171" s="6"/>
    </row>
    <row r="172" spans="1:34">
      <c r="A172" s="159" t="s">
        <v>87</v>
      </c>
      <c r="B172" s="160"/>
      <c r="C172" s="160"/>
      <c r="D172" s="160"/>
      <c r="E172" s="160"/>
      <c r="F172" s="160"/>
      <c r="G172" s="160"/>
      <c r="H172" s="160"/>
      <c r="I172" s="161"/>
      <c r="J172" s="39" t="s">
        <v>55</v>
      </c>
      <c r="K172" s="46">
        <f t="shared" si="51"/>
        <v>430033.29999999993</v>
      </c>
      <c r="L172" s="162">
        <f>L40+L44+L77+L106+L60+L80+L135+L128</f>
        <v>70438.399999999994</v>
      </c>
      <c r="M172" s="162">
        <f>M40+M44+M77+M106+M60+M80+M135+M128</f>
        <v>77482.2</v>
      </c>
      <c r="N172" s="162">
        <f>N40+N44+N77+N106+N60+N80+N135+N128</f>
        <v>85230.399999999994</v>
      </c>
      <c r="O172" s="162">
        <f>O40+O44+O77+O106+O60+O80+O135+O128</f>
        <v>93753.400000000009</v>
      </c>
      <c r="P172" s="162">
        <f>P40+P44+P77+P106+P60+P80+P135+P128</f>
        <v>103128.9</v>
      </c>
      <c r="Q172" s="162"/>
      <c r="R172" s="162"/>
      <c r="S172" s="162"/>
      <c r="T172" s="162"/>
      <c r="U172" s="162"/>
      <c r="V172" s="162"/>
      <c r="W172" s="162"/>
      <c r="X172" s="162"/>
      <c r="Y172" s="6"/>
      <c r="Z172" s="27"/>
      <c r="AA172" s="27"/>
      <c r="AB172" s="6"/>
      <c r="AC172" s="6"/>
      <c r="AD172" s="6"/>
      <c r="AE172" s="6"/>
      <c r="AF172" s="6"/>
      <c r="AG172" s="6"/>
      <c r="AH172" s="6"/>
    </row>
    <row r="173" spans="1:34">
      <c r="A173" s="163"/>
      <c r="B173" s="50"/>
      <c r="C173" s="50"/>
      <c r="D173" s="50"/>
      <c r="E173" s="50"/>
      <c r="F173" s="50"/>
      <c r="G173" s="50"/>
      <c r="H173" s="50"/>
      <c r="I173" s="164"/>
      <c r="J173" s="39" t="s">
        <v>26</v>
      </c>
      <c r="K173" s="46">
        <f t="shared" si="51"/>
        <v>1199752</v>
      </c>
      <c r="L173" s="162">
        <f t="shared" ref="L173:P174" si="52">L78+L81+L61</f>
        <v>196516.3</v>
      </c>
      <c r="M173" s="162">
        <f t="shared" si="52"/>
        <v>216168</v>
      </c>
      <c r="N173" s="162">
        <f t="shared" si="52"/>
        <v>237784.8</v>
      </c>
      <c r="O173" s="162">
        <f t="shared" si="52"/>
        <v>261563.3</v>
      </c>
      <c r="P173" s="162">
        <f t="shared" si="52"/>
        <v>287719.59999999998</v>
      </c>
      <c r="Q173" s="162"/>
      <c r="R173" s="162"/>
      <c r="S173" s="162"/>
      <c r="T173" s="162"/>
      <c r="U173" s="162"/>
      <c r="V173" s="162"/>
      <c r="W173" s="162"/>
      <c r="X173" s="162"/>
      <c r="Y173" s="6"/>
      <c r="Z173" s="27"/>
      <c r="AA173" s="27"/>
      <c r="AB173" s="6"/>
      <c r="AC173" s="6"/>
      <c r="AD173" s="6"/>
      <c r="AE173" s="6"/>
      <c r="AF173" s="6"/>
      <c r="AG173" s="6"/>
      <c r="AH173" s="6"/>
    </row>
    <row r="174" spans="1:34">
      <c r="A174" s="58"/>
      <c r="B174" s="165"/>
      <c r="C174" s="165"/>
      <c r="D174" s="165"/>
      <c r="E174" s="165"/>
      <c r="F174" s="165"/>
      <c r="G174" s="165"/>
      <c r="H174" s="165"/>
      <c r="I174" s="166"/>
      <c r="J174" s="39" t="s">
        <v>27</v>
      </c>
      <c r="K174" s="46">
        <f t="shared" si="51"/>
        <v>0</v>
      </c>
      <c r="L174" s="162">
        <f t="shared" si="52"/>
        <v>0</v>
      </c>
      <c r="M174" s="162">
        <f t="shared" si="52"/>
        <v>0</v>
      </c>
      <c r="N174" s="162">
        <f t="shared" si="52"/>
        <v>0</v>
      </c>
      <c r="O174" s="162">
        <f t="shared" si="52"/>
        <v>0</v>
      </c>
      <c r="P174" s="162">
        <f t="shared" si="52"/>
        <v>0</v>
      </c>
      <c r="Q174" s="162"/>
      <c r="R174" s="162"/>
      <c r="S174" s="162"/>
      <c r="T174" s="162"/>
      <c r="U174" s="162"/>
      <c r="V174" s="162"/>
      <c r="W174" s="162"/>
      <c r="X174" s="162"/>
      <c r="Y174" s="6"/>
      <c r="Z174" s="27"/>
      <c r="AA174" s="27"/>
      <c r="AB174" s="6"/>
      <c r="AC174" s="6"/>
      <c r="AD174" s="6"/>
      <c r="AE174" s="6"/>
      <c r="AF174" s="6"/>
      <c r="AG174" s="6"/>
      <c r="AH174" s="6"/>
    </row>
    <row r="175" spans="1:34">
      <c r="A175" s="159" t="s">
        <v>156</v>
      </c>
      <c r="B175" s="160"/>
      <c r="C175" s="160"/>
      <c r="D175" s="160"/>
      <c r="E175" s="160"/>
      <c r="F175" s="160"/>
      <c r="G175" s="160"/>
      <c r="H175" s="160"/>
      <c r="I175" s="161"/>
      <c r="J175" s="39" t="s">
        <v>55</v>
      </c>
      <c r="K175" s="46">
        <f>SUM(L175:P175)</f>
        <v>66609</v>
      </c>
      <c r="L175" s="162">
        <f>L113+L117+L120</f>
        <v>12493.8</v>
      </c>
      <c r="M175" s="162">
        <f>M113+M117+M120</f>
        <v>12943.8</v>
      </c>
      <c r="N175" s="162">
        <f>N113+N117+N120</f>
        <v>13393.8</v>
      </c>
      <c r="O175" s="162">
        <f>O113+O117+O120</f>
        <v>13843.8</v>
      </c>
      <c r="P175" s="162">
        <f>P113+P117+P120</f>
        <v>13933.8</v>
      </c>
      <c r="Q175" s="162"/>
      <c r="R175" s="162"/>
      <c r="S175" s="162"/>
      <c r="T175" s="162"/>
      <c r="U175" s="162"/>
      <c r="V175" s="162"/>
      <c r="W175" s="162"/>
      <c r="X175" s="162"/>
      <c r="Y175" s="6"/>
      <c r="Z175" s="27"/>
      <c r="AA175" s="27"/>
      <c r="AB175" s="6"/>
      <c r="AC175" s="6"/>
      <c r="AD175" s="6"/>
      <c r="AE175" s="6"/>
      <c r="AF175" s="6"/>
      <c r="AG175" s="6"/>
      <c r="AH175" s="6"/>
    </row>
    <row r="176" spans="1:34">
      <c r="A176" s="163"/>
      <c r="B176" s="50"/>
      <c r="C176" s="50"/>
      <c r="D176" s="50"/>
      <c r="E176" s="50"/>
      <c r="F176" s="50"/>
      <c r="G176" s="50"/>
      <c r="H176" s="50"/>
      <c r="I176" s="164"/>
      <c r="J176" s="39" t="s">
        <v>26</v>
      </c>
      <c r="K176" s="46">
        <f>SUM(L176:P176)</f>
        <v>113983.00000000001</v>
      </c>
      <c r="L176" s="162">
        <f t="shared" ref="L176:P177" si="53">L115+L118+L121</f>
        <v>22704.600000000002</v>
      </c>
      <c r="M176" s="162">
        <f t="shared" si="53"/>
        <v>22754.600000000002</v>
      </c>
      <c r="N176" s="162">
        <f t="shared" si="53"/>
        <v>22804.600000000002</v>
      </c>
      <c r="O176" s="162">
        <f t="shared" si="53"/>
        <v>22854.600000000002</v>
      </c>
      <c r="P176" s="162">
        <f t="shared" si="53"/>
        <v>22864.600000000002</v>
      </c>
      <c r="Q176" s="162"/>
      <c r="R176" s="162"/>
      <c r="S176" s="162"/>
      <c r="T176" s="162"/>
      <c r="U176" s="162"/>
      <c r="V176" s="162"/>
      <c r="W176" s="162"/>
      <c r="X176" s="162"/>
      <c r="Y176" s="6"/>
      <c r="Z176" s="27"/>
      <c r="AA176" s="27"/>
      <c r="AB176" s="6"/>
      <c r="AC176" s="6"/>
      <c r="AD176" s="6"/>
      <c r="AE176" s="6"/>
      <c r="AF176" s="6"/>
      <c r="AG176" s="6"/>
      <c r="AH176" s="6"/>
    </row>
    <row r="177" spans="1:34">
      <c r="A177" s="58"/>
      <c r="B177" s="165"/>
      <c r="C177" s="165"/>
      <c r="D177" s="165"/>
      <c r="E177" s="165"/>
      <c r="F177" s="165"/>
      <c r="G177" s="165"/>
      <c r="H177" s="165"/>
      <c r="I177" s="166"/>
      <c r="J177" s="39" t="s">
        <v>27</v>
      </c>
      <c r="K177" s="46">
        <f>SUM(L177:P177)</f>
        <v>1268929</v>
      </c>
      <c r="L177" s="162">
        <f t="shared" si="53"/>
        <v>253785.8</v>
      </c>
      <c r="M177" s="162">
        <f t="shared" si="53"/>
        <v>253785.8</v>
      </c>
      <c r="N177" s="162">
        <f t="shared" si="53"/>
        <v>253785.8</v>
      </c>
      <c r="O177" s="162">
        <f t="shared" si="53"/>
        <v>253785.8</v>
      </c>
      <c r="P177" s="162">
        <f t="shared" si="53"/>
        <v>253785.8</v>
      </c>
      <c r="Q177" s="162"/>
      <c r="R177" s="162"/>
      <c r="S177" s="162"/>
      <c r="T177" s="162"/>
      <c r="U177" s="162"/>
      <c r="V177" s="162"/>
      <c r="W177" s="162"/>
      <c r="X177" s="162"/>
      <c r="Y177" s="6"/>
      <c r="Z177" s="27"/>
      <c r="AA177" s="27"/>
      <c r="AB177" s="6"/>
      <c r="AC177" s="6"/>
      <c r="AD177" s="6"/>
      <c r="AE177" s="6"/>
      <c r="AF177" s="6"/>
      <c r="AG177" s="6"/>
      <c r="AH177" s="6"/>
    </row>
    <row r="178" spans="1:34" ht="10.5" customHeight="1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6"/>
      <c r="Z178" s="27"/>
      <c r="AA178" s="27"/>
      <c r="AB178" s="6"/>
      <c r="AC178" s="6"/>
      <c r="AD178" s="6"/>
      <c r="AE178" s="6"/>
      <c r="AF178" s="6"/>
      <c r="AG178" s="6"/>
      <c r="AH178" s="6"/>
    </row>
    <row r="179" spans="1:34" hidden="1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6"/>
      <c r="Z179" s="27"/>
      <c r="AA179" s="27"/>
      <c r="AB179" s="6"/>
      <c r="AC179" s="6"/>
      <c r="AD179" s="6"/>
      <c r="AE179" s="6"/>
      <c r="AF179" s="6"/>
      <c r="AG179" s="6"/>
      <c r="AH179" s="6"/>
    </row>
    <row r="180" spans="1:34" hidden="1">
      <c r="A180" s="116"/>
      <c r="B180" s="116"/>
      <c r="C180" s="116"/>
      <c r="D180" s="116"/>
      <c r="E180" s="116"/>
      <c r="F180" s="116"/>
      <c r="G180" s="116"/>
      <c r="H180" s="116"/>
      <c r="I180" s="116"/>
      <c r="J180" s="116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6"/>
      <c r="Z180" s="27"/>
      <c r="AA180" s="27"/>
      <c r="AB180" s="6"/>
      <c r="AC180" s="6"/>
      <c r="AD180" s="6"/>
      <c r="AE180" s="6"/>
      <c r="AF180" s="6"/>
      <c r="AG180" s="6"/>
      <c r="AH180" s="6"/>
    </row>
    <row r="181" spans="1:34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22">
        <f>SUM(Y9:Y163)</f>
        <v>341038.7</v>
      </c>
      <c r="Z181" s="27"/>
      <c r="AA181" s="27"/>
      <c r="AB181" s="22">
        <f t="shared" ref="AB181:AH181" si="54">SUM(AB9:AB163)</f>
        <v>330724</v>
      </c>
      <c r="AC181" s="22">
        <f t="shared" si="54"/>
        <v>5890.3</v>
      </c>
      <c r="AD181" s="22">
        <f t="shared" si="54"/>
        <v>301521.09999999998</v>
      </c>
      <c r="AE181" s="22">
        <f t="shared" si="54"/>
        <v>16865.38</v>
      </c>
      <c r="AF181" s="22">
        <f t="shared" si="54"/>
        <v>5891.2480000000005</v>
      </c>
      <c r="AG181" s="22">
        <f t="shared" si="54"/>
        <v>6480.372800000001</v>
      </c>
      <c r="AH181" s="22">
        <f t="shared" si="54"/>
        <v>7128.4100800000015</v>
      </c>
    </row>
    <row r="182" spans="1:34">
      <c r="A182" s="50" t="s">
        <v>56</v>
      </c>
      <c r="B182" s="50"/>
      <c r="C182" s="50"/>
      <c r="D182" s="50"/>
      <c r="E182" s="50"/>
      <c r="F182" s="50"/>
      <c r="G182" s="50"/>
      <c r="H182" s="50"/>
      <c r="I182" s="50"/>
      <c r="J182" s="50" t="s">
        <v>57</v>
      </c>
      <c r="K182" s="50"/>
      <c r="L182" s="50"/>
      <c r="M182" s="52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6"/>
      <c r="Z182" s="27"/>
      <c r="AA182" s="27"/>
      <c r="AB182" s="6"/>
      <c r="AC182" s="6"/>
      <c r="AD182" s="6"/>
      <c r="AE182" s="6"/>
      <c r="AF182" s="6"/>
      <c r="AG182" s="6"/>
      <c r="AH182" s="6"/>
    </row>
    <row r="183" spans="1:34">
      <c r="A183" s="50" t="s">
        <v>54</v>
      </c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2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6"/>
      <c r="Z183" s="27"/>
      <c r="AA183" s="27"/>
      <c r="AB183" s="6"/>
      <c r="AC183" s="6"/>
      <c r="AD183" s="6"/>
      <c r="AE183" s="6"/>
      <c r="AF183" s="6"/>
      <c r="AG183" s="6"/>
      <c r="AH183" s="6"/>
    </row>
    <row r="184" spans="1:34">
      <c r="A184" s="50"/>
      <c r="B184" s="50"/>
      <c r="C184" s="50"/>
      <c r="D184" s="50"/>
      <c r="E184" s="50"/>
      <c r="F184" s="50"/>
      <c r="G184" s="50"/>
      <c r="H184" s="50"/>
      <c r="I184" s="50"/>
      <c r="J184" s="39">
        <v>5011</v>
      </c>
      <c r="K184" s="39"/>
      <c r="L184" s="47">
        <f>L40+L41</f>
        <v>7451.2</v>
      </c>
      <c r="M184" s="40"/>
      <c r="N184" s="40"/>
      <c r="O184" s="40"/>
      <c r="P184" s="40"/>
      <c r="Q184" s="50"/>
      <c r="R184" s="50"/>
      <c r="S184" s="50"/>
      <c r="T184" s="50"/>
      <c r="U184" s="50"/>
      <c r="V184" s="50"/>
      <c r="W184" s="50"/>
      <c r="X184" s="50"/>
      <c r="Y184" s="6"/>
      <c r="Z184" s="27"/>
      <c r="AA184" s="27"/>
      <c r="AB184" s="6"/>
      <c r="AC184" s="6"/>
      <c r="AD184" s="6"/>
      <c r="AE184" s="6"/>
      <c r="AF184" s="6"/>
      <c r="AG184" s="6"/>
      <c r="AH184" s="6"/>
    </row>
    <row r="185" spans="1:34">
      <c r="A185" s="50"/>
      <c r="B185" s="50"/>
      <c r="C185" s="50"/>
      <c r="D185" s="50"/>
      <c r="E185" s="50"/>
      <c r="F185" s="50"/>
      <c r="G185" s="50"/>
      <c r="H185" s="50"/>
      <c r="I185" s="50"/>
      <c r="J185" s="39">
        <v>5012</v>
      </c>
      <c r="K185" s="39"/>
      <c r="L185" s="47">
        <f>L44+L45</f>
        <v>2329.1999999999998</v>
      </c>
      <c r="M185" s="40"/>
      <c r="N185" s="40"/>
      <c r="O185" s="40"/>
      <c r="P185" s="40"/>
      <c r="Q185" s="50"/>
      <c r="R185" s="50"/>
      <c r="S185" s="50"/>
      <c r="T185" s="50"/>
      <c r="U185" s="50"/>
      <c r="V185" s="50"/>
      <c r="W185" s="50"/>
      <c r="X185" s="50"/>
      <c r="Y185" s="6"/>
      <c r="Z185" s="27"/>
      <c r="AA185" s="27"/>
      <c r="AB185" s="6"/>
      <c r="AC185" s="6"/>
      <c r="AD185" s="6"/>
      <c r="AE185" s="6"/>
      <c r="AF185" s="6"/>
      <c r="AG185" s="6"/>
      <c r="AH185" s="6"/>
    </row>
    <row r="186" spans="1:34">
      <c r="A186" s="50"/>
      <c r="B186" s="50"/>
      <c r="C186" s="50"/>
      <c r="D186" s="50"/>
      <c r="E186" s="50"/>
      <c r="F186" s="50"/>
      <c r="G186" s="50"/>
      <c r="H186" s="50"/>
      <c r="I186" s="50"/>
      <c r="J186" s="39">
        <v>5021</v>
      </c>
      <c r="K186" s="39"/>
      <c r="L186" s="47">
        <f>L95+5420.1</f>
        <v>19994.300000000003</v>
      </c>
      <c r="M186" s="40"/>
      <c r="N186" s="39"/>
      <c r="O186" s="39"/>
      <c r="P186" s="39"/>
      <c r="Q186" s="50"/>
      <c r="R186" s="50"/>
      <c r="S186" s="50"/>
      <c r="T186" s="50"/>
      <c r="U186" s="50"/>
      <c r="V186" s="50"/>
      <c r="W186" s="50"/>
      <c r="X186" s="50"/>
      <c r="Y186" s="6"/>
      <c r="Z186" s="27"/>
      <c r="AA186" s="27"/>
      <c r="AB186" s="6"/>
      <c r="AC186" s="6"/>
      <c r="AD186" s="6"/>
      <c r="AE186" s="6"/>
      <c r="AF186" s="6"/>
      <c r="AG186" s="6"/>
      <c r="AH186" s="6"/>
    </row>
    <row r="187" spans="1:34">
      <c r="A187" s="50"/>
      <c r="B187" s="50"/>
      <c r="C187" s="50"/>
      <c r="D187" s="50"/>
      <c r="E187" s="50"/>
      <c r="F187" s="50"/>
      <c r="G187" s="50"/>
      <c r="H187" s="50"/>
      <c r="I187" s="50"/>
      <c r="J187" s="39">
        <v>5022</v>
      </c>
      <c r="K187" s="39"/>
      <c r="L187" s="47"/>
      <c r="M187" s="40"/>
      <c r="N187" s="39"/>
      <c r="O187" s="39"/>
      <c r="P187" s="39"/>
      <c r="Q187" s="50"/>
      <c r="R187" s="50"/>
      <c r="S187" s="50"/>
      <c r="T187" s="50"/>
      <c r="U187" s="50"/>
      <c r="V187" s="50"/>
      <c r="W187" s="50"/>
      <c r="X187" s="50"/>
      <c r="Y187" s="6"/>
      <c r="Z187" s="27"/>
      <c r="AA187" s="27"/>
      <c r="AB187" s="6"/>
      <c r="AC187" s="6"/>
      <c r="AD187" s="6"/>
      <c r="AE187" s="6"/>
      <c r="AF187" s="6"/>
      <c r="AG187" s="6"/>
      <c r="AH187" s="6"/>
    </row>
    <row r="188" spans="1:34">
      <c r="A188" s="50"/>
      <c r="B188" s="50"/>
      <c r="C188" s="50"/>
      <c r="D188" s="50"/>
      <c r="E188" s="50"/>
      <c r="F188" s="50"/>
      <c r="G188" s="50"/>
      <c r="H188" s="50"/>
      <c r="I188" s="50"/>
      <c r="J188" s="39">
        <v>5032</v>
      </c>
      <c r="K188" s="39"/>
      <c r="L188" s="47">
        <f>14991.1+L77</f>
        <v>33274.9</v>
      </c>
      <c r="M188" s="40"/>
      <c r="N188" s="39"/>
      <c r="O188" s="39"/>
      <c r="P188" s="39"/>
      <c r="Q188" s="50"/>
      <c r="R188" s="50"/>
      <c r="S188" s="50"/>
      <c r="T188" s="50"/>
      <c r="U188" s="50"/>
      <c r="V188" s="50"/>
      <c r="W188" s="50"/>
      <c r="X188" s="50"/>
      <c r="Y188" s="6"/>
      <c r="Z188" s="29"/>
      <c r="AA188" s="29"/>
      <c r="AB188" s="6"/>
      <c r="AC188" s="6"/>
      <c r="AD188" s="6"/>
      <c r="AE188" s="6"/>
      <c r="AF188" s="6"/>
      <c r="AG188" s="6"/>
      <c r="AH188" s="6"/>
    </row>
    <row r="189" spans="1:34">
      <c r="A189" s="50"/>
      <c r="B189" s="50"/>
      <c r="C189" s="50"/>
      <c r="D189" s="50"/>
      <c r="E189" s="50"/>
      <c r="F189" s="50"/>
      <c r="G189" s="50"/>
      <c r="H189" s="50"/>
      <c r="I189" s="50"/>
      <c r="J189" s="39">
        <v>5042</v>
      </c>
      <c r="K189" s="39"/>
      <c r="L189" s="39"/>
      <c r="M189" s="40"/>
      <c r="N189" s="39"/>
      <c r="O189" s="39"/>
      <c r="P189" s="39"/>
      <c r="Q189" s="50"/>
      <c r="R189" s="50"/>
      <c r="S189" s="50"/>
      <c r="T189" s="50"/>
      <c r="U189" s="50"/>
      <c r="V189" s="50"/>
      <c r="W189" s="50"/>
      <c r="X189" s="50"/>
      <c r="Y189" s="6"/>
      <c r="Z189" s="29"/>
      <c r="AA189" s="29"/>
      <c r="AB189" s="6"/>
      <c r="AC189" s="6"/>
      <c r="AD189" s="6"/>
      <c r="AE189" s="6"/>
      <c r="AF189" s="6"/>
      <c r="AG189" s="6"/>
      <c r="AH189" s="6"/>
    </row>
    <row r="190" spans="1:34">
      <c r="A190" s="50"/>
      <c r="B190" s="50"/>
      <c r="C190" s="50"/>
      <c r="D190" s="50"/>
      <c r="E190" s="50"/>
      <c r="F190" s="50"/>
      <c r="G190" s="50"/>
      <c r="H190" s="50"/>
      <c r="I190" s="50"/>
      <c r="J190" s="39">
        <v>5051</v>
      </c>
      <c r="K190" s="39"/>
      <c r="L190" s="39"/>
      <c r="M190" s="40"/>
      <c r="N190" s="39"/>
      <c r="O190" s="39"/>
      <c r="P190" s="39"/>
      <c r="Q190" s="50"/>
      <c r="R190" s="50"/>
      <c r="S190" s="50"/>
      <c r="T190" s="50"/>
      <c r="U190" s="50"/>
      <c r="V190" s="50"/>
      <c r="W190" s="50"/>
      <c r="X190" s="50"/>
    </row>
    <row r="191" spans="1:34">
      <c r="A191" s="50"/>
      <c r="B191" s="50"/>
      <c r="C191" s="50"/>
      <c r="D191" s="50"/>
      <c r="E191" s="50"/>
      <c r="F191" s="50"/>
      <c r="G191" s="50"/>
      <c r="H191" s="50"/>
      <c r="I191" s="50"/>
      <c r="J191" s="39">
        <v>5052</v>
      </c>
      <c r="K191" s="39"/>
      <c r="L191" s="47"/>
      <c r="M191" s="40"/>
      <c r="N191" s="39"/>
      <c r="O191" s="39"/>
      <c r="P191" s="39"/>
      <c r="Q191" s="50"/>
      <c r="R191" s="50"/>
      <c r="S191" s="50"/>
      <c r="T191" s="50"/>
      <c r="U191" s="50"/>
      <c r="V191" s="50"/>
      <c r="W191" s="50"/>
      <c r="X191" s="50"/>
    </row>
    <row r="192" spans="1:34">
      <c r="A192" s="50"/>
      <c r="B192" s="50"/>
      <c r="C192" s="50"/>
      <c r="D192" s="50"/>
      <c r="E192" s="50"/>
      <c r="F192" s="50"/>
      <c r="G192" s="50"/>
      <c r="H192" s="50"/>
      <c r="I192" s="50"/>
      <c r="J192" s="39">
        <v>5053</v>
      </c>
      <c r="K192" s="39"/>
      <c r="L192" s="47"/>
      <c r="M192" s="47"/>
      <c r="N192" s="47"/>
      <c r="O192" s="47"/>
      <c r="P192" s="47"/>
      <c r="Q192" s="50"/>
      <c r="R192" s="50"/>
      <c r="S192" s="50"/>
      <c r="T192" s="50"/>
      <c r="U192" s="50"/>
      <c r="V192" s="50"/>
      <c r="W192" s="50"/>
      <c r="X192" s="50"/>
    </row>
    <row r="193" spans="1:24">
      <c r="A193" s="50"/>
      <c r="B193" s="50"/>
      <c r="C193" s="50"/>
      <c r="D193" s="50"/>
      <c r="E193" s="50"/>
      <c r="F193" s="50"/>
      <c r="G193" s="50"/>
      <c r="H193" s="50"/>
      <c r="I193" s="50"/>
      <c r="J193" s="39">
        <v>5061</v>
      </c>
      <c r="K193" s="39"/>
      <c r="L193" s="47"/>
      <c r="M193" s="47"/>
      <c r="N193" s="47"/>
      <c r="O193" s="47"/>
      <c r="P193" s="47"/>
      <c r="Q193" s="50"/>
      <c r="R193" s="50"/>
      <c r="S193" s="50"/>
      <c r="T193" s="50"/>
      <c r="U193" s="50"/>
      <c r="V193" s="50"/>
      <c r="W193" s="50"/>
      <c r="X193" s="50"/>
    </row>
    <row r="194" spans="1:24">
      <c r="A194" s="50"/>
      <c r="B194" s="50"/>
      <c r="C194" s="50"/>
      <c r="D194" s="50"/>
      <c r="E194" s="50"/>
      <c r="F194" s="50"/>
      <c r="G194" s="50"/>
      <c r="H194" s="50"/>
      <c r="I194" s="50"/>
      <c r="J194" s="39">
        <v>5062</v>
      </c>
      <c r="K194" s="39"/>
      <c r="L194" s="47"/>
      <c r="M194" s="40"/>
      <c r="N194" s="39"/>
      <c r="O194" s="39"/>
      <c r="P194" s="39"/>
      <c r="Q194" s="50"/>
      <c r="R194" s="50"/>
      <c r="S194" s="50"/>
      <c r="T194" s="50"/>
      <c r="U194" s="50"/>
      <c r="V194" s="50"/>
      <c r="W194" s="50"/>
      <c r="X194" s="50"/>
    </row>
    <row r="195" spans="1:24">
      <c r="A195" s="50"/>
      <c r="B195" s="50"/>
      <c r="C195" s="50"/>
      <c r="D195" s="50"/>
      <c r="E195" s="50"/>
      <c r="F195" s="50"/>
      <c r="G195" s="50"/>
      <c r="H195" s="50"/>
      <c r="I195" s="50"/>
      <c r="J195" s="39"/>
      <c r="K195" s="39" t="s">
        <v>176</v>
      </c>
      <c r="L195" s="47">
        <f>SUM(L184:L194)</f>
        <v>63049.600000000006</v>
      </c>
      <c r="M195" s="47">
        <f>SUM(M184:M194)</f>
        <v>0</v>
      </c>
      <c r="N195" s="47">
        <f>SUM(N184:N194)</f>
        <v>0</v>
      </c>
      <c r="O195" s="47">
        <f>SUM(O184:O194)</f>
        <v>0</v>
      </c>
      <c r="P195" s="47">
        <f>SUM(P184:P194)</f>
        <v>0</v>
      </c>
      <c r="Q195" s="50"/>
      <c r="R195" s="50"/>
      <c r="S195" s="50"/>
      <c r="T195" s="50"/>
      <c r="U195" s="50"/>
      <c r="V195" s="50"/>
      <c r="W195" s="50"/>
      <c r="X195" s="50"/>
    </row>
    <row r="196" spans="1:24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2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</row>
    <row r="197" spans="1:24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2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</row>
    <row r="198" spans="1:24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2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</row>
    <row r="199" spans="1:24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2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</row>
    <row r="200" spans="1:24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2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</row>
    <row r="201" spans="1:24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2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</row>
    <row r="202" spans="1:24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2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</row>
    <row r="203" spans="1:24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2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</row>
    <row r="204" spans="1:24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2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</row>
    <row r="205" spans="1:24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2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</row>
    <row r="206" spans="1:24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2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</row>
    <row r="207" spans="1:24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2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</row>
    <row r="208" spans="1:24">
      <c r="P208" s="3"/>
    </row>
    <row r="209" spans="16:16">
      <c r="P209" s="3"/>
    </row>
    <row r="210" spans="16:16">
      <c r="P210" s="3"/>
    </row>
    <row r="211" spans="16:16">
      <c r="P211" s="3"/>
    </row>
    <row r="212" spans="16:16">
      <c r="P212" s="3"/>
    </row>
    <row r="213" spans="16:16">
      <c r="P213" s="3"/>
    </row>
    <row r="214" spans="16:16">
      <c r="P214" s="3"/>
    </row>
    <row r="215" spans="16:16">
      <c r="P215" s="3"/>
    </row>
    <row r="216" spans="16:16">
      <c r="P216" s="3"/>
    </row>
    <row r="217" spans="16:16">
      <c r="P217" s="3"/>
    </row>
    <row r="218" spans="16:16">
      <c r="P218" s="3"/>
    </row>
    <row r="219" spans="16:16">
      <c r="P219" s="3"/>
    </row>
    <row r="220" spans="16:16">
      <c r="P220" s="3"/>
    </row>
    <row r="221" spans="16:16">
      <c r="P221" s="3"/>
    </row>
    <row r="222" spans="16:16">
      <c r="P222" s="3"/>
    </row>
    <row r="223" spans="16:16">
      <c r="P223" s="3"/>
    </row>
    <row r="224" spans="16:16">
      <c r="P224" s="3"/>
    </row>
    <row r="225" spans="16:16">
      <c r="P225" s="3"/>
    </row>
    <row r="226" spans="16:16">
      <c r="P226" s="3"/>
    </row>
    <row r="227" spans="16:16">
      <c r="P227" s="3"/>
    </row>
    <row r="228" spans="16:16">
      <c r="P228" s="3"/>
    </row>
    <row r="229" spans="16:16">
      <c r="P229" s="3"/>
    </row>
    <row r="230" spans="16:16">
      <c r="P230" s="3"/>
    </row>
    <row r="231" spans="16:16">
      <c r="P231" s="3"/>
    </row>
    <row r="232" spans="16:16">
      <c r="P232" s="3"/>
    </row>
    <row r="233" spans="16:16">
      <c r="P233" s="3"/>
    </row>
    <row r="234" spans="16:16">
      <c r="P234" s="3"/>
    </row>
    <row r="235" spans="16:16">
      <c r="P235" s="3"/>
    </row>
    <row r="236" spans="16:16">
      <c r="P236" s="3"/>
    </row>
    <row r="237" spans="16:16">
      <c r="P237" s="3"/>
    </row>
    <row r="238" spans="16:16">
      <c r="P238" s="3"/>
    </row>
    <row r="239" spans="16:16">
      <c r="P239" s="3"/>
    </row>
    <row r="240" spans="16:16">
      <c r="P240" s="3"/>
    </row>
    <row r="241" spans="16:16">
      <c r="P241" s="3"/>
    </row>
    <row r="242" spans="16:16">
      <c r="P242" s="3"/>
    </row>
    <row r="243" spans="16:16">
      <c r="P243" s="3"/>
    </row>
    <row r="244" spans="16:16">
      <c r="P244" s="3"/>
    </row>
    <row r="245" spans="16:16">
      <c r="P245" s="3"/>
    </row>
    <row r="246" spans="16:16">
      <c r="P246" s="3"/>
    </row>
    <row r="247" spans="16:16">
      <c r="P247" s="3"/>
    </row>
    <row r="248" spans="16:16">
      <c r="P248" s="3"/>
    </row>
    <row r="249" spans="16:16">
      <c r="P249" s="3"/>
    </row>
    <row r="250" spans="16:16">
      <c r="P250" s="3"/>
    </row>
    <row r="251" spans="16:16">
      <c r="P251" s="3"/>
    </row>
    <row r="252" spans="16:16">
      <c r="P252" s="3"/>
    </row>
    <row r="253" spans="16:16">
      <c r="P253" s="3"/>
    </row>
    <row r="254" spans="16:16">
      <c r="P254" s="3"/>
    </row>
    <row r="255" spans="16:16">
      <c r="P255" s="3"/>
    </row>
    <row r="256" spans="16:16">
      <c r="P256" s="3"/>
    </row>
    <row r="257" spans="16:16">
      <c r="P257" s="3"/>
    </row>
    <row r="258" spans="16:16">
      <c r="P258" s="3"/>
    </row>
    <row r="259" spans="16:16">
      <c r="P259" s="3"/>
    </row>
    <row r="260" spans="16:16">
      <c r="P260" s="3"/>
    </row>
    <row r="261" spans="16:16">
      <c r="P261" s="3"/>
    </row>
    <row r="262" spans="16:16">
      <c r="P262" s="3"/>
    </row>
    <row r="263" spans="16:16">
      <c r="P263" s="3"/>
    </row>
    <row r="264" spans="16:16">
      <c r="P264" s="3"/>
    </row>
    <row r="265" spans="16:16">
      <c r="P265" s="3"/>
    </row>
    <row r="266" spans="16:16">
      <c r="P266" s="3"/>
    </row>
    <row r="267" spans="16:16">
      <c r="P267" s="3"/>
    </row>
    <row r="268" spans="16:16">
      <c r="P268" s="3"/>
    </row>
    <row r="269" spans="16:16">
      <c r="P269" s="3"/>
    </row>
    <row r="270" spans="16:16">
      <c r="P270" s="3"/>
    </row>
    <row r="271" spans="16:16">
      <c r="P271" s="3"/>
    </row>
    <row r="272" spans="16:16">
      <c r="P272" s="3"/>
    </row>
    <row r="273" spans="16:16">
      <c r="P273" s="3"/>
    </row>
    <row r="274" spans="16:16">
      <c r="P274" s="3"/>
    </row>
    <row r="275" spans="16:16">
      <c r="P275" s="3"/>
    </row>
    <row r="276" spans="16:16">
      <c r="P276" s="3"/>
    </row>
    <row r="277" spans="16:16">
      <c r="P277" s="3"/>
    </row>
    <row r="278" spans="16:16">
      <c r="P278" s="3"/>
    </row>
    <row r="279" spans="16:16">
      <c r="P279" s="3"/>
    </row>
    <row r="280" spans="16:16">
      <c r="P280" s="3"/>
    </row>
    <row r="281" spans="16:16">
      <c r="P281" s="3"/>
    </row>
    <row r="282" spans="16:16">
      <c r="P282" s="3"/>
    </row>
    <row r="283" spans="16:16">
      <c r="P283" s="3"/>
    </row>
    <row r="284" spans="16:16">
      <c r="P284" s="3"/>
    </row>
    <row r="285" spans="16:16">
      <c r="P285" s="3"/>
    </row>
    <row r="286" spans="16:16">
      <c r="P286" s="3"/>
    </row>
    <row r="287" spans="16:16">
      <c r="P287" s="3"/>
    </row>
    <row r="288" spans="16:16">
      <c r="P288" s="3"/>
    </row>
    <row r="289" spans="16:16">
      <c r="P289" s="3"/>
    </row>
    <row r="290" spans="16:16">
      <c r="P290" s="3"/>
    </row>
    <row r="291" spans="16:16">
      <c r="P291" s="3"/>
    </row>
    <row r="292" spans="16:16">
      <c r="P292" s="3"/>
    </row>
    <row r="293" spans="16:16">
      <c r="P293" s="3"/>
    </row>
    <row r="294" spans="16:16">
      <c r="P294" s="3"/>
    </row>
    <row r="295" spans="16:16">
      <c r="P295" s="3"/>
    </row>
    <row r="296" spans="16:16">
      <c r="P296" s="3"/>
    </row>
    <row r="297" spans="16:16">
      <c r="P297" s="3"/>
    </row>
    <row r="298" spans="16:16">
      <c r="P298" s="3"/>
    </row>
    <row r="299" spans="16:16">
      <c r="P299" s="3"/>
    </row>
    <row r="300" spans="16:16">
      <c r="P300" s="3"/>
    </row>
    <row r="301" spans="16:16">
      <c r="P301" s="3"/>
    </row>
    <row r="302" spans="16:16">
      <c r="P302" s="3"/>
    </row>
    <row r="303" spans="16:16">
      <c r="P303" s="3"/>
    </row>
    <row r="304" spans="16:16">
      <c r="P304" s="3"/>
    </row>
    <row r="305" spans="16:16">
      <c r="P305" s="3"/>
    </row>
    <row r="306" spans="16:16">
      <c r="P306" s="3"/>
    </row>
    <row r="307" spans="16:16">
      <c r="P307" s="3"/>
    </row>
    <row r="308" spans="16:16">
      <c r="P308" s="3"/>
    </row>
    <row r="309" spans="16:16">
      <c r="P309" s="3"/>
    </row>
    <row r="310" spans="16:16">
      <c r="P310" s="3"/>
    </row>
    <row r="311" spans="16:16">
      <c r="P311" s="3"/>
    </row>
    <row r="312" spans="16:16">
      <c r="P312" s="3"/>
    </row>
    <row r="313" spans="16:16">
      <c r="P313" s="3"/>
    </row>
    <row r="314" spans="16:16">
      <c r="P314" s="3"/>
    </row>
    <row r="315" spans="16:16">
      <c r="P315" s="3"/>
    </row>
    <row r="316" spans="16:16">
      <c r="P316" s="3"/>
    </row>
    <row r="317" spans="16:16">
      <c r="P317" s="3"/>
    </row>
    <row r="318" spans="16:16">
      <c r="P318" s="3"/>
    </row>
    <row r="319" spans="16:16">
      <c r="P319" s="3"/>
    </row>
    <row r="320" spans="16:16">
      <c r="P320" s="3"/>
    </row>
    <row r="321" spans="16:16">
      <c r="P321" s="3"/>
    </row>
    <row r="322" spans="16:16">
      <c r="P322" s="3"/>
    </row>
    <row r="323" spans="16:16">
      <c r="P323" s="3"/>
    </row>
    <row r="324" spans="16:16">
      <c r="P324" s="3"/>
    </row>
    <row r="325" spans="16:16">
      <c r="P325" s="3"/>
    </row>
    <row r="326" spans="16:16">
      <c r="P326" s="3"/>
    </row>
    <row r="327" spans="16:16">
      <c r="P327" s="3"/>
    </row>
    <row r="328" spans="16:16">
      <c r="P328" s="3"/>
    </row>
    <row r="329" spans="16:16">
      <c r="P329" s="3"/>
    </row>
    <row r="330" spans="16:16">
      <c r="P330" s="3"/>
    </row>
    <row r="331" spans="16:16">
      <c r="P331" s="3"/>
    </row>
    <row r="332" spans="16:16">
      <c r="P332" s="3"/>
    </row>
    <row r="333" spans="16:16">
      <c r="P333" s="3"/>
    </row>
    <row r="334" spans="16:16">
      <c r="P334" s="3"/>
    </row>
    <row r="335" spans="16:16">
      <c r="P335" s="3"/>
    </row>
    <row r="336" spans="16:16">
      <c r="P336" s="3"/>
    </row>
    <row r="337" spans="16:16">
      <c r="P337" s="3"/>
    </row>
    <row r="338" spans="16:16">
      <c r="P338" s="3"/>
    </row>
    <row r="339" spans="16:16">
      <c r="P339" s="3"/>
    </row>
    <row r="340" spans="16:16">
      <c r="P340" s="3"/>
    </row>
    <row r="341" spans="16:16">
      <c r="P341" s="3"/>
    </row>
    <row r="342" spans="16:16">
      <c r="P342" s="3"/>
    </row>
    <row r="343" spans="16:16">
      <c r="P343" s="3"/>
    </row>
    <row r="344" spans="16:16">
      <c r="P344" s="3"/>
    </row>
    <row r="345" spans="16:16">
      <c r="P345" s="3"/>
    </row>
    <row r="346" spans="16:16">
      <c r="P346" s="3"/>
    </row>
    <row r="347" spans="16:16">
      <c r="P347" s="3"/>
    </row>
    <row r="348" spans="16:16">
      <c r="P348" s="3"/>
    </row>
    <row r="349" spans="16:16">
      <c r="P349" s="3"/>
    </row>
    <row r="350" spans="16:16">
      <c r="P350" s="3"/>
    </row>
    <row r="351" spans="16:16">
      <c r="P351" s="3"/>
    </row>
    <row r="352" spans="16:16">
      <c r="P352" s="3"/>
    </row>
    <row r="353" spans="16:16">
      <c r="P353" s="3"/>
    </row>
    <row r="354" spans="16:16">
      <c r="P354" s="3"/>
    </row>
    <row r="355" spans="16:16">
      <c r="P355" s="3"/>
    </row>
    <row r="356" spans="16:16">
      <c r="P356" s="3"/>
    </row>
    <row r="357" spans="16:16">
      <c r="P357" s="3"/>
    </row>
    <row r="358" spans="16:16">
      <c r="P358" s="3"/>
    </row>
    <row r="359" spans="16:16">
      <c r="P359" s="3"/>
    </row>
    <row r="360" spans="16:16">
      <c r="P360" s="3"/>
    </row>
    <row r="361" spans="16:16">
      <c r="P361" s="3"/>
    </row>
    <row r="362" spans="16:16">
      <c r="P362" s="3"/>
    </row>
    <row r="363" spans="16:16">
      <c r="P363" s="3"/>
    </row>
    <row r="364" spans="16:16">
      <c r="P364" s="3"/>
    </row>
    <row r="365" spans="16:16">
      <c r="P365" s="3"/>
    </row>
    <row r="366" spans="16:16">
      <c r="P366" s="3"/>
    </row>
    <row r="367" spans="16:16">
      <c r="P367" s="3"/>
    </row>
    <row r="368" spans="16:16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  <row r="866" spans="16:16">
      <c r="P866" s="3"/>
    </row>
    <row r="867" spans="16:16">
      <c r="P867" s="3"/>
    </row>
    <row r="868" spans="16:16">
      <c r="P868" s="3"/>
    </row>
    <row r="869" spans="16:16">
      <c r="P869" s="3"/>
    </row>
    <row r="870" spans="16:16">
      <c r="P870" s="3"/>
    </row>
    <row r="871" spans="16:16">
      <c r="P871" s="3"/>
    </row>
    <row r="872" spans="16:16">
      <c r="P872" s="3"/>
    </row>
    <row r="873" spans="16:16">
      <c r="P873" s="3"/>
    </row>
    <row r="874" spans="16:16">
      <c r="P874" s="3"/>
    </row>
    <row r="875" spans="16:16">
      <c r="P875" s="3"/>
    </row>
    <row r="876" spans="16:16">
      <c r="P876" s="3"/>
    </row>
    <row r="877" spans="16:16">
      <c r="P877" s="3"/>
    </row>
    <row r="878" spans="16:16">
      <c r="P878" s="3"/>
    </row>
    <row r="879" spans="16:16">
      <c r="P879" s="3"/>
    </row>
    <row r="880" spans="16:16">
      <c r="P880" s="3"/>
    </row>
    <row r="881" spans="16:16">
      <c r="P881" s="3"/>
    </row>
    <row r="882" spans="16:16">
      <c r="P882" s="3"/>
    </row>
    <row r="883" spans="16:16">
      <c r="P883" s="3"/>
    </row>
    <row r="884" spans="16:16">
      <c r="P884" s="3"/>
    </row>
    <row r="885" spans="16:16">
      <c r="P885" s="3"/>
    </row>
    <row r="886" spans="16:16">
      <c r="P886" s="3"/>
    </row>
    <row r="887" spans="16:16">
      <c r="P887" s="3"/>
    </row>
    <row r="888" spans="16:16">
      <c r="P888" s="3"/>
    </row>
    <row r="889" spans="16:16">
      <c r="P889" s="3"/>
    </row>
    <row r="890" spans="16:16">
      <c r="P890" s="3"/>
    </row>
    <row r="891" spans="16:16">
      <c r="P891" s="3"/>
    </row>
    <row r="892" spans="16:16">
      <c r="P892" s="3"/>
    </row>
    <row r="893" spans="16:16">
      <c r="P893" s="3"/>
    </row>
    <row r="894" spans="16:16">
      <c r="P894" s="3"/>
    </row>
    <row r="895" spans="16:16">
      <c r="P895" s="3"/>
    </row>
    <row r="896" spans="16:16">
      <c r="P896" s="3"/>
    </row>
    <row r="897" spans="16:16">
      <c r="P897" s="3"/>
    </row>
    <row r="898" spans="16:16">
      <c r="P898" s="3"/>
    </row>
    <row r="899" spans="16:16">
      <c r="P899" s="3"/>
    </row>
    <row r="900" spans="16:16">
      <c r="P900" s="3"/>
    </row>
    <row r="901" spans="16:16">
      <c r="P901" s="3"/>
    </row>
    <row r="902" spans="16:16">
      <c r="P902" s="3"/>
    </row>
    <row r="903" spans="16:16">
      <c r="P903" s="3"/>
    </row>
    <row r="904" spans="16:16">
      <c r="P904" s="3"/>
    </row>
    <row r="905" spans="16:16">
      <c r="P905" s="3"/>
    </row>
    <row r="906" spans="16:16">
      <c r="P906" s="3"/>
    </row>
    <row r="907" spans="16:16">
      <c r="P907" s="3"/>
    </row>
    <row r="908" spans="16:16">
      <c r="P908" s="3"/>
    </row>
    <row r="909" spans="16:16">
      <c r="P909" s="3"/>
    </row>
    <row r="910" spans="16:16">
      <c r="P910" s="3"/>
    </row>
    <row r="911" spans="16:16">
      <c r="P911" s="3"/>
    </row>
    <row r="912" spans="16:16">
      <c r="P912" s="3"/>
    </row>
    <row r="913" spans="16:16">
      <c r="P913" s="3"/>
    </row>
    <row r="914" spans="16:16">
      <c r="P914" s="3"/>
    </row>
    <row r="915" spans="16:16">
      <c r="P915" s="3"/>
    </row>
    <row r="916" spans="16:16">
      <c r="P916" s="3"/>
    </row>
    <row r="917" spans="16:16">
      <c r="P917" s="3"/>
    </row>
    <row r="918" spans="16:16">
      <c r="P918" s="3"/>
    </row>
    <row r="919" spans="16:16">
      <c r="P919" s="3"/>
    </row>
    <row r="920" spans="16:16">
      <c r="P920" s="3"/>
    </row>
    <row r="921" spans="16:16">
      <c r="P921" s="3"/>
    </row>
    <row r="922" spans="16:16">
      <c r="P922" s="3"/>
    </row>
    <row r="923" spans="16:16">
      <c r="P923" s="3"/>
    </row>
    <row r="924" spans="16:16">
      <c r="P924" s="3"/>
    </row>
    <row r="925" spans="16:16">
      <c r="P925" s="3"/>
    </row>
    <row r="926" spans="16:16">
      <c r="P926" s="3"/>
    </row>
    <row r="927" spans="16:16">
      <c r="P927" s="3"/>
    </row>
    <row r="928" spans="16:16">
      <c r="P928" s="3"/>
    </row>
    <row r="929" spans="16:16">
      <c r="P929" s="3"/>
    </row>
    <row r="930" spans="16:16">
      <c r="P930" s="3"/>
    </row>
    <row r="931" spans="16:16">
      <c r="P931" s="3"/>
    </row>
    <row r="932" spans="16:16">
      <c r="P932" s="3"/>
    </row>
    <row r="933" spans="16:16">
      <c r="P933" s="3"/>
    </row>
    <row r="934" spans="16:16">
      <c r="P934" s="3"/>
    </row>
    <row r="935" spans="16:16">
      <c r="P935" s="3"/>
    </row>
    <row r="936" spans="16:16">
      <c r="P936" s="3"/>
    </row>
    <row r="937" spans="16:16">
      <c r="P937" s="3"/>
    </row>
    <row r="938" spans="16:16">
      <c r="P938" s="3"/>
    </row>
    <row r="939" spans="16:16">
      <c r="P939" s="3"/>
    </row>
    <row r="940" spans="16:16">
      <c r="P940" s="3"/>
    </row>
    <row r="941" spans="16:16">
      <c r="P941" s="3"/>
    </row>
    <row r="942" spans="16:16">
      <c r="P942" s="3"/>
    </row>
    <row r="943" spans="16:16">
      <c r="P943" s="3"/>
    </row>
    <row r="944" spans="16:16">
      <c r="P944" s="3"/>
    </row>
    <row r="945" spans="16:16">
      <c r="P945" s="3"/>
    </row>
    <row r="946" spans="16:16">
      <c r="P946" s="3"/>
    </row>
    <row r="947" spans="16:16">
      <c r="P947" s="3"/>
    </row>
    <row r="948" spans="16:16">
      <c r="P948" s="3"/>
    </row>
    <row r="949" spans="16:16">
      <c r="P949" s="3"/>
    </row>
    <row r="950" spans="16:16">
      <c r="P950" s="3"/>
    </row>
    <row r="951" spans="16:16">
      <c r="P951" s="3"/>
    </row>
    <row r="952" spans="16:16">
      <c r="P952" s="3"/>
    </row>
    <row r="953" spans="16:16">
      <c r="P953" s="3"/>
    </row>
    <row r="954" spans="16:16">
      <c r="P954" s="3"/>
    </row>
    <row r="955" spans="16:16">
      <c r="P955" s="3"/>
    </row>
    <row r="956" spans="16:16">
      <c r="P956" s="3"/>
    </row>
    <row r="957" spans="16:16">
      <c r="P957" s="3"/>
    </row>
    <row r="958" spans="16:16">
      <c r="P958" s="3"/>
    </row>
    <row r="959" spans="16:16">
      <c r="P959" s="3"/>
    </row>
    <row r="960" spans="16:16">
      <c r="P960" s="3"/>
    </row>
    <row r="961" spans="16:16">
      <c r="P961" s="3"/>
    </row>
    <row r="962" spans="16:16">
      <c r="P962" s="3"/>
    </row>
    <row r="963" spans="16:16">
      <c r="P963" s="3"/>
    </row>
    <row r="964" spans="16:16">
      <c r="P964" s="3"/>
    </row>
    <row r="965" spans="16:16">
      <c r="P965" s="3"/>
    </row>
    <row r="966" spans="16:16">
      <c r="P966" s="3"/>
    </row>
    <row r="967" spans="16:16">
      <c r="P967" s="3"/>
    </row>
    <row r="968" spans="16:16">
      <c r="P968" s="3"/>
    </row>
    <row r="969" spans="16:16">
      <c r="P969" s="3"/>
    </row>
    <row r="970" spans="16:16">
      <c r="P970" s="3"/>
    </row>
    <row r="971" spans="16:16">
      <c r="P971" s="3"/>
    </row>
    <row r="972" spans="16:16">
      <c r="P972" s="3"/>
    </row>
    <row r="973" spans="16:16">
      <c r="P973" s="3"/>
    </row>
    <row r="974" spans="16:16">
      <c r="P974" s="3"/>
    </row>
    <row r="975" spans="16:16">
      <c r="P975" s="3"/>
    </row>
    <row r="976" spans="16:16">
      <c r="P976" s="3"/>
    </row>
    <row r="977" spans="16:16">
      <c r="P977" s="3"/>
    </row>
    <row r="978" spans="16:16">
      <c r="P978" s="3"/>
    </row>
    <row r="979" spans="16:16">
      <c r="P979" s="3"/>
    </row>
    <row r="980" spans="16:16">
      <c r="P980" s="3"/>
    </row>
    <row r="981" spans="16:16">
      <c r="P981" s="3"/>
    </row>
    <row r="982" spans="16:16">
      <c r="P982" s="3"/>
    </row>
    <row r="983" spans="16:16">
      <c r="P983" s="3"/>
    </row>
    <row r="984" spans="16:16">
      <c r="P984" s="3"/>
    </row>
    <row r="985" spans="16:16">
      <c r="P985" s="3"/>
    </row>
    <row r="986" spans="16:16">
      <c r="P986" s="3"/>
    </row>
    <row r="987" spans="16:16">
      <c r="P987" s="3"/>
    </row>
    <row r="988" spans="16:16">
      <c r="P988" s="3"/>
    </row>
    <row r="989" spans="16:16">
      <c r="P989" s="3"/>
    </row>
    <row r="990" spans="16:16">
      <c r="P990" s="3"/>
    </row>
    <row r="991" spans="16:16">
      <c r="P991" s="3"/>
    </row>
    <row r="992" spans="16:16">
      <c r="P992" s="3"/>
    </row>
    <row r="993" spans="16:16">
      <c r="P993" s="3"/>
    </row>
    <row r="994" spans="16:16">
      <c r="P994" s="3"/>
    </row>
    <row r="995" spans="16:16">
      <c r="P995" s="3"/>
    </row>
    <row r="996" spans="16:16">
      <c r="P996" s="3"/>
    </row>
    <row r="997" spans="16:16">
      <c r="P997" s="3"/>
    </row>
    <row r="998" spans="16:16">
      <c r="P998" s="3"/>
    </row>
    <row r="999" spans="16:16">
      <c r="P999" s="3"/>
    </row>
    <row r="1000" spans="16:16">
      <c r="P1000" s="3"/>
    </row>
    <row r="1001" spans="16:16">
      <c r="P1001" s="3"/>
    </row>
    <row r="1002" spans="16:16">
      <c r="P1002" s="3"/>
    </row>
    <row r="1003" spans="16:16">
      <c r="P1003" s="3"/>
    </row>
    <row r="1004" spans="16:16">
      <c r="P1004" s="3"/>
    </row>
    <row r="1005" spans="16:16">
      <c r="P1005" s="3"/>
    </row>
    <row r="1006" spans="16:16">
      <c r="P1006" s="3"/>
    </row>
    <row r="1007" spans="16:16">
      <c r="P1007" s="3"/>
    </row>
    <row r="1008" spans="16:16">
      <c r="P1008" s="3"/>
    </row>
    <row r="1009" spans="16:16">
      <c r="P1009" s="3"/>
    </row>
    <row r="1010" spans="16:16">
      <c r="P1010" s="3"/>
    </row>
    <row r="1011" spans="16:16">
      <c r="P1011" s="3"/>
    </row>
    <row r="1012" spans="16:16">
      <c r="P1012" s="3"/>
    </row>
    <row r="1013" spans="16:16">
      <c r="P1013" s="3"/>
    </row>
    <row r="1014" spans="16:16">
      <c r="P1014" s="3"/>
    </row>
    <row r="1015" spans="16:16">
      <c r="P1015" s="3"/>
    </row>
    <row r="1016" spans="16:16">
      <c r="P1016" s="3"/>
    </row>
    <row r="1017" spans="16:16">
      <c r="P1017" s="3"/>
    </row>
    <row r="1018" spans="16:16">
      <c r="P1018" s="3"/>
    </row>
    <row r="1019" spans="16:16">
      <c r="P1019" s="3"/>
    </row>
    <row r="1020" spans="16:16">
      <c r="P1020" s="3"/>
    </row>
    <row r="1021" spans="16:16">
      <c r="P1021" s="3"/>
    </row>
    <row r="1022" spans="16:16">
      <c r="P1022" s="3"/>
    </row>
    <row r="1023" spans="16:16">
      <c r="P1023" s="3"/>
    </row>
    <row r="1024" spans="16:16">
      <c r="P1024" s="3"/>
    </row>
    <row r="1025" spans="16:16">
      <c r="P1025" s="3"/>
    </row>
    <row r="1026" spans="16:16">
      <c r="P1026" s="3"/>
    </row>
    <row r="1027" spans="16:16">
      <c r="P1027" s="3"/>
    </row>
    <row r="1028" spans="16:16">
      <c r="P1028" s="3"/>
    </row>
    <row r="1029" spans="16:16">
      <c r="P1029" s="3"/>
    </row>
    <row r="1030" spans="16:16">
      <c r="P1030" s="3"/>
    </row>
    <row r="1031" spans="16:16">
      <c r="P1031" s="3"/>
    </row>
    <row r="1032" spans="16:16">
      <c r="P1032" s="3"/>
    </row>
    <row r="1033" spans="16:16">
      <c r="P1033" s="3"/>
    </row>
    <row r="1034" spans="16:16">
      <c r="P1034" s="3"/>
    </row>
    <row r="1035" spans="16:16">
      <c r="P1035" s="3"/>
    </row>
    <row r="1036" spans="16:16">
      <c r="P1036" s="3"/>
    </row>
    <row r="1037" spans="16:16">
      <c r="P1037" s="3"/>
    </row>
    <row r="1038" spans="16:16">
      <c r="P1038" s="3"/>
    </row>
    <row r="1039" spans="16:16">
      <c r="P1039" s="3"/>
    </row>
    <row r="1040" spans="16:16">
      <c r="P1040" s="3"/>
    </row>
    <row r="1041" spans="16:16">
      <c r="P1041" s="3"/>
    </row>
    <row r="1042" spans="16:16">
      <c r="P1042" s="3"/>
    </row>
    <row r="1043" spans="16:16">
      <c r="P1043" s="3"/>
    </row>
    <row r="1044" spans="16:16">
      <c r="P1044" s="3"/>
    </row>
    <row r="1045" spans="16:16">
      <c r="P1045" s="3"/>
    </row>
    <row r="1046" spans="16:16">
      <c r="P1046" s="3"/>
    </row>
    <row r="1047" spans="16:16">
      <c r="P1047" s="3"/>
    </row>
    <row r="1048" spans="16:16">
      <c r="P1048" s="3"/>
    </row>
    <row r="1049" spans="16:16">
      <c r="P1049" s="3"/>
    </row>
    <row r="1050" spans="16:16">
      <c r="P1050" s="3"/>
    </row>
    <row r="1051" spans="16:16">
      <c r="P1051" s="3"/>
    </row>
    <row r="1052" spans="16:16">
      <c r="P1052" s="3"/>
    </row>
    <row r="1053" spans="16:16">
      <c r="P1053" s="3"/>
    </row>
    <row r="1054" spans="16:16">
      <c r="P1054" s="3"/>
    </row>
    <row r="1055" spans="16:16">
      <c r="P1055" s="3"/>
    </row>
    <row r="1056" spans="16:16">
      <c r="P1056" s="3"/>
    </row>
    <row r="1057" spans="16:16">
      <c r="P1057" s="3"/>
    </row>
    <row r="1058" spans="16:16">
      <c r="P1058" s="3"/>
    </row>
    <row r="1059" spans="16:16">
      <c r="P1059" s="3"/>
    </row>
    <row r="1060" spans="16:16">
      <c r="P1060" s="3"/>
    </row>
    <row r="1061" spans="16:16">
      <c r="P1061" s="3"/>
    </row>
    <row r="1062" spans="16:16">
      <c r="P1062" s="3"/>
    </row>
    <row r="1063" spans="16:16">
      <c r="P1063" s="3"/>
    </row>
    <row r="1064" spans="16:16">
      <c r="P1064" s="3"/>
    </row>
    <row r="1065" spans="16:16">
      <c r="P1065" s="3"/>
    </row>
    <row r="1066" spans="16:16">
      <c r="P1066" s="3"/>
    </row>
    <row r="1067" spans="16:16">
      <c r="P1067" s="3"/>
    </row>
    <row r="1068" spans="16:16">
      <c r="P1068" s="3"/>
    </row>
    <row r="1069" spans="16:16">
      <c r="P1069" s="3"/>
    </row>
    <row r="1070" spans="16:16">
      <c r="P1070" s="3"/>
    </row>
    <row r="1071" spans="16:16">
      <c r="P1071" s="3"/>
    </row>
    <row r="1072" spans="16:16">
      <c r="P1072" s="3"/>
    </row>
    <row r="1073" spans="16:16">
      <c r="P1073" s="3"/>
    </row>
    <row r="1074" spans="16:16">
      <c r="P1074" s="3"/>
    </row>
    <row r="1075" spans="16:16">
      <c r="P1075" s="3"/>
    </row>
    <row r="1076" spans="16:16">
      <c r="P1076" s="3"/>
    </row>
    <row r="1077" spans="16:16">
      <c r="P1077" s="3"/>
    </row>
    <row r="1078" spans="16:16">
      <c r="P1078" s="3"/>
    </row>
    <row r="1079" spans="16:16">
      <c r="P1079" s="3"/>
    </row>
    <row r="1080" spans="16:16">
      <c r="P1080" s="3"/>
    </row>
    <row r="1081" spans="16:16">
      <c r="P1081" s="3"/>
    </row>
    <row r="1082" spans="16:16">
      <c r="P1082" s="3"/>
    </row>
    <row r="1083" spans="16:16">
      <c r="P1083" s="3"/>
    </row>
    <row r="1084" spans="16:16">
      <c r="P1084" s="3"/>
    </row>
    <row r="1085" spans="16:16">
      <c r="P1085" s="3"/>
    </row>
    <row r="1086" spans="16:16">
      <c r="P1086" s="3"/>
    </row>
    <row r="1087" spans="16:16">
      <c r="P1087" s="3"/>
    </row>
    <row r="1088" spans="16:16">
      <c r="P1088" s="3"/>
    </row>
    <row r="1089" spans="16:16">
      <c r="P1089" s="3"/>
    </row>
    <row r="1090" spans="16:16">
      <c r="P1090" s="3"/>
    </row>
    <row r="1091" spans="16:16">
      <c r="P1091" s="3"/>
    </row>
    <row r="1092" spans="16:16">
      <c r="P1092" s="3"/>
    </row>
    <row r="1093" spans="16:16">
      <c r="P1093" s="3"/>
    </row>
    <row r="1094" spans="16:16">
      <c r="P1094" s="3"/>
    </row>
    <row r="1095" spans="16:16">
      <c r="P1095" s="3"/>
    </row>
    <row r="1096" spans="16:16">
      <c r="P1096" s="3"/>
    </row>
    <row r="1097" spans="16:16">
      <c r="P1097" s="3"/>
    </row>
    <row r="1098" spans="16:16">
      <c r="P1098" s="3"/>
    </row>
    <row r="1099" spans="16:16">
      <c r="P1099" s="3"/>
    </row>
    <row r="1100" spans="16:16">
      <c r="P1100" s="3"/>
    </row>
    <row r="1101" spans="16:16">
      <c r="P1101" s="3"/>
    </row>
    <row r="1102" spans="16:16">
      <c r="P1102" s="3"/>
    </row>
    <row r="1103" spans="16:16">
      <c r="P1103" s="3"/>
    </row>
    <row r="1104" spans="16:16">
      <c r="P1104" s="3"/>
    </row>
    <row r="1105" spans="16:16">
      <c r="P1105" s="3"/>
    </row>
    <row r="1106" spans="16:16">
      <c r="P1106" s="3"/>
    </row>
    <row r="1107" spans="16:16">
      <c r="P1107" s="3"/>
    </row>
    <row r="1108" spans="16:16">
      <c r="P1108" s="3"/>
    </row>
    <row r="1109" spans="16:16">
      <c r="P1109" s="3"/>
    </row>
    <row r="1110" spans="16:16">
      <c r="P1110" s="3"/>
    </row>
    <row r="1111" spans="16:16">
      <c r="P1111" s="3"/>
    </row>
    <row r="1112" spans="16:16">
      <c r="P1112" s="3"/>
    </row>
    <row r="1113" spans="16:16">
      <c r="P1113" s="3"/>
    </row>
    <row r="1114" spans="16:16">
      <c r="P1114" s="3"/>
    </row>
    <row r="1115" spans="16:16">
      <c r="P1115" s="3"/>
    </row>
    <row r="1116" spans="16:16">
      <c r="P1116" s="3"/>
    </row>
    <row r="1117" spans="16:16">
      <c r="P1117" s="3"/>
    </row>
    <row r="1118" spans="16:16">
      <c r="P1118" s="3"/>
    </row>
    <row r="1119" spans="16:16">
      <c r="P1119" s="3"/>
    </row>
    <row r="1120" spans="16:16">
      <c r="P1120" s="3"/>
    </row>
    <row r="1121" spans="16:16">
      <c r="P1121" s="3"/>
    </row>
    <row r="1122" spans="16:16">
      <c r="P1122" s="3"/>
    </row>
    <row r="1123" spans="16:16">
      <c r="P1123" s="3"/>
    </row>
    <row r="1124" spans="16:16">
      <c r="P1124" s="3"/>
    </row>
    <row r="1125" spans="16:16">
      <c r="P1125" s="3"/>
    </row>
    <row r="1126" spans="16:16">
      <c r="P1126" s="3"/>
    </row>
    <row r="1127" spans="16:16">
      <c r="P1127" s="3"/>
    </row>
    <row r="1128" spans="16:16">
      <c r="P1128" s="3"/>
    </row>
    <row r="1129" spans="16:16">
      <c r="P1129" s="3"/>
    </row>
    <row r="1130" spans="16:16">
      <c r="P1130" s="3"/>
    </row>
    <row r="1131" spans="16:16">
      <c r="P1131" s="3"/>
    </row>
    <row r="1132" spans="16:16">
      <c r="P1132" s="3"/>
    </row>
    <row r="1133" spans="16:16">
      <c r="P1133" s="3"/>
    </row>
    <row r="1134" spans="16:16">
      <c r="P1134" s="3"/>
    </row>
    <row r="1135" spans="16:16">
      <c r="P1135" s="3"/>
    </row>
    <row r="1136" spans="16:16">
      <c r="P1136" s="3"/>
    </row>
    <row r="1137" spans="16:16">
      <c r="P1137" s="3"/>
    </row>
    <row r="1138" spans="16:16">
      <c r="P1138" s="3"/>
    </row>
    <row r="1139" spans="16:16">
      <c r="P1139" s="3"/>
    </row>
    <row r="1140" spans="16:16">
      <c r="P1140" s="3"/>
    </row>
    <row r="1141" spans="16:16">
      <c r="P1141" s="3"/>
    </row>
    <row r="1142" spans="16:16">
      <c r="P1142" s="3"/>
    </row>
    <row r="1143" spans="16:16">
      <c r="P1143" s="3"/>
    </row>
    <row r="1144" spans="16:16">
      <c r="P1144" s="3"/>
    </row>
    <row r="1145" spans="16:16">
      <c r="P1145" s="3"/>
    </row>
    <row r="1146" spans="16:16">
      <c r="P1146" s="3"/>
    </row>
    <row r="1147" spans="16:16">
      <c r="P1147" s="3"/>
    </row>
    <row r="1148" spans="16:16">
      <c r="P1148" s="3"/>
    </row>
    <row r="1149" spans="16:16">
      <c r="P1149" s="3"/>
    </row>
    <row r="1150" spans="16:16">
      <c r="P1150" s="3"/>
    </row>
    <row r="1151" spans="16:16">
      <c r="P1151" s="3"/>
    </row>
    <row r="1152" spans="16:16">
      <c r="P1152" s="3"/>
    </row>
    <row r="1153" spans="16:16">
      <c r="P1153" s="3"/>
    </row>
    <row r="1154" spans="16:16">
      <c r="P1154" s="3"/>
    </row>
    <row r="1155" spans="16:16">
      <c r="P1155" s="3"/>
    </row>
    <row r="1156" spans="16:16">
      <c r="P1156" s="3"/>
    </row>
    <row r="1157" spans="16:16">
      <c r="P1157" s="3"/>
    </row>
    <row r="1158" spans="16:16">
      <c r="P1158" s="3"/>
    </row>
    <row r="1159" spans="16:16">
      <c r="P1159" s="3"/>
    </row>
    <row r="1160" spans="16:16">
      <c r="P1160" s="3"/>
    </row>
    <row r="1161" spans="16:16">
      <c r="P1161" s="3"/>
    </row>
    <row r="1162" spans="16:16">
      <c r="P1162" s="3"/>
    </row>
    <row r="1163" spans="16:16">
      <c r="P1163" s="3"/>
    </row>
    <row r="1164" spans="16:16">
      <c r="P1164" s="3"/>
    </row>
    <row r="1165" spans="16:16">
      <c r="P1165" s="3"/>
    </row>
    <row r="1166" spans="16:16">
      <c r="P1166" s="3"/>
    </row>
    <row r="1167" spans="16:16">
      <c r="P1167" s="3"/>
    </row>
    <row r="1168" spans="16:16">
      <c r="P1168" s="3"/>
    </row>
    <row r="1169" spans="16:16">
      <c r="P1169" s="3"/>
    </row>
    <row r="1170" spans="16:16">
      <c r="P1170" s="3"/>
    </row>
    <row r="1171" spans="16:16">
      <c r="P1171" s="3"/>
    </row>
    <row r="1172" spans="16:16">
      <c r="P1172" s="3"/>
    </row>
    <row r="1173" spans="16:16">
      <c r="P1173" s="3"/>
    </row>
    <row r="1174" spans="16:16">
      <c r="P1174" s="3"/>
    </row>
    <row r="1175" spans="16:16">
      <c r="P1175" s="3"/>
    </row>
    <row r="1176" spans="16:16">
      <c r="P1176" s="3"/>
    </row>
    <row r="1177" spans="16:16">
      <c r="P1177" s="3"/>
    </row>
    <row r="1178" spans="16:16">
      <c r="P1178" s="3"/>
    </row>
    <row r="1179" spans="16:16">
      <c r="P1179" s="3"/>
    </row>
    <row r="1180" spans="16:16">
      <c r="P1180" s="3"/>
    </row>
    <row r="1181" spans="16:16">
      <c r="P1181" s="3"/>
    </row>
    <row r="1182" spans="16:16">
      <c r="P1182" s="3"/>
    </row>
    <row r="1183" spans="16:16">
      <c r="P1183" s="3"/>
    </row>
    <row r="1184" spans="16:16">
      <c r="P1184" s="3"/>
    </row>
    <row r="1185" spans="16:16">
      <c r="P1185" s="3"/>
    </row>
    <row r="1186" spans="16:16">
      <c r="P1186" s="3"/>
    </row>
    <row r="1187" spans="16:16">
      <c r="P1187" s="3"/>
    </row>
    <row r="1188" spans="16:16">
      <c r="P1188" s="3"/>
    </row>
    <row r="1189" spans="16:16">
      <c r="P1189" s="3"/>
    </row>
    <row r="1190" spans="16:16">
      <c r="P1190" s="3"/>
    </row>
    <row r="1191" spans="16:16">
      <c r="P1191" s="3"/>
    </row>
    <row r="1192" spans="16:16">
      <c r="P1192" s="3"/>
    </row>
    <row r="1193" spans="16:16">
      <c r="P1193" s="3"/>
    </row>
    <row r="1194" spans="16:16">
      <c r="P1194" s="3"/>
    </row>
    <row r="1195" spans="16:16">
      <c r="P1195" s="3"/>
    </row>
    <row r="1196" spans="16:16">
      <c r="P1196" s="3"/>
    </row>
    <row r="1197" spans="16:16">
      <c r="P1197" s="3"/>
    </row>
    <row r="1198" spans="16:16">
      <c r="P1198" s="3"/>
    </row>
    <row r="1199" spans="16:16">
      <c r="P1199" s="3"/>
    </row>
    <row r="1200" spans="16:16">
      <c r="P1200" s="3"/>
    </row>
    <row r="1201" spans="16:16">
      <c r="P1201" s="3"/>
    </row>
    <row r="1202" spans="16:16">
      <c r="P1202" s="3"/>
    </row>
    <row r="1203" spans="16:16">
      <c r="P1203" s="3"/>
    </row>
    <row r="1204" spans="16:16">
      <c r="P1204" s="3"/>
    </row>
    <row r="1205" spans="16:16">
      <c r="P1205" s="3"/>
    </row>
    <row r="1206" spans="16:16">
      <c r="P1206" s="3"/>
    </row>
    <row r="1207" spans="16:16">
      <c r="P1207" s="3"/>
    </row>
    <row r="1208" spans="16:16">
      <c r="P1208" s="3"/>
    </row>
    <row r="1209" spans="16:16">
      <c r="P1209" s="3"/>
    </row>
    <row r="1210" spans="16:16">
      <c r="P1210" s="3"/>
    </row>
    <row r="1211" spans="16:16">
      <c r="P1211" s="3"/>
    </row>
    <row r="1212" spans="16:16">
      <c r="P1212" s="3"/>
    </row>
    <row r="1213" spans="16:16">
      <c r="P1213" s="3"/>
    </row>
    <row r="1214" spans="16:16">
      <c r="P1214" s="3"/>
    </row>
    <row r="1215" spans="16:16">
      <c r="P1215" s="3"/>
    </row>
    <row r="1216" spans="16:16">
      <c r="P1216" s="3"/>
    </row>
    <row r="1217" spans="16:16">
      <c r="P1217" s="3"/>
    </row>
    <row r="1218" spans="16:16">
      <c r="P1218" s="3"/>
    </row>
    <row r="1219" spans="16:16">
      <c r="P1219" s="3"/>
    </row>
    <row r="1220" spans="16:16">
      <c r="P1220" s="3"/>
    </row>
    <row r="1221" spans="16:16">
      <c r="P1221" s="3"/>
    </row>
    <row r="1222" spans="16:16">
      <c r="P1222" s="3"/>
    </row>
    <row r="1223" spans="16:16">
      <c r="P1223" s="3"/>
    </row>
    <row r="1224" spans="16:16">
      <c r="P1224" s="3"/>
    </row>
    <row r="1225" spans="16:16">
      <c r="P1225" s="3"/>
    </row>
    <row r="1226" spans="16:16">
      <c r="P1226" s="3"/>
    </row>
    <row r="1227" spans="16:16">
      <c r="P1227" s="3"/>
    </row>
    <row r="1228" spans="16:16">
      <c r="P1228" s="3"/>
    </row>
    <row r="1229" spans="16:16">
      <c r="P1229" s="3"/>
    </row>
    <row r="1230" spans="16:16">
      <c r="P1230" s="3"/>
    </row>
    <row r="1231" spans="16:16">
      <c r="P1231" s="3"/>
    </row>
    <row r="1232" spans="16:16">
      <c r="P1232" s="3"/>
    </row>
    <row r="1233" spans="16:16">
      <c r="P1233" s="3"/>
    </row>
    <row r="1234" spans="16:16">
      <c r="P1234" s="3"/>
    </row>
    <row r="1235" spans="16:16">
      <c r="P1235" s="3"/>
    </row>
    <row r="1236" spans="16:16">
      <c r="P1236" s="3"/>
    </row>
    <row r="1237" spans="16:16">
      <c r="P1237" s="3"/>
    </row>
    <row r="1238" spans="16:16">
      <c r="P1238" s="3"/>
    </row>
    <row r="1239" spans="16:16">
      <c r="P1239" s="3"/>
    </row>
    <row r="1240" spans="16:16">
      <c r="P1240" s="3"/>
    </row>
    <row r="1241" spans="16:16">
      <c r="P1241" s="3"/>
    </row>
    <row r="1242" spans="16:16">
      <c r="P1242" s="3"/>
    </row>
    <row r="1243" spans="16:16">
      <c r="P1243" s="3"/>
    </row>
    <row r="1244" spans="16:16">
      <c r="P1244" s="3"/>
    </row>
    <row r="1245" spans="16:16">
      <c r="P1245" s="3"/>
    </row>
    <row r="1246" spans="16:16">
      <c r="P1246" s="3"/>
    </row>
    <row r="1247" spans="16:16">
      <c r="P1247" s="3"/>
    </row>
    <row r="1248" spans="16:16">
      <c r="P1248" s="3"/>
    </row>
    <row r="1249" spans="16:16">
      <c r="P1249" s="3"/>
    </row>
    <row r="1250" spans="16:16">
      <c r="P1250" s="3"/>
    </row>
    <row r="1251" spans="16:16">
      <c r="P1251" s="3"/>
    </row>
    <row r="1252" spans="16:16">
      <c r="P1252" s="3"/>
    </row>
    <row r="1253" spans="16:16">
      <c r="P1253" s="3"/>
    </row>
    <row r="1254" spans="16:16">
      <c r="P1254" s="3"/>
    </row>
    <row r="1255" spans="16:16">
      <c r="P1255" s="3"/>
    </row>
    <row r="1256" spans="16:16">
      <c r="P1256" s="3"/>
    </row>
    <row r="1257" spans="16:16">
      <c r="P1257" s="3"/>
    </row>
    <row r="1258" spans="16:16">
      <c r="P1258" s="3"/>
    </row>
    <row r="1259" spans="16:16">
      <c r="P1259" s="3"/>
    </row>
    <row r="1260" spans="16:16">
      <c r="P1260" s="3"/>
    </row>
    <row r="1261" spans="16:16">
      <c r="P1261" s="3"/>
    </row>
    <row r="1262" spans="16:16">
      <c r="P1262" s="3"/>
    </row>
    <row r="1263" spans="16:16">
      <c r="P1263" s="3"/>
    </row>
    <row r="1264" spans="16:16">
      <c r="P1264" s="3"/>
    </row>
    <row r="1265" spans="16:16">
      <c r="P1265" s="3"/>
    </row>
    <row r="1266" spans="16:16">
      <c r="P1266" s="3"/>
    </row>
    <row r="1267" spans="16:16">
      <c r="P1267" s="3"/>
    </row>
    <row r="1268" spans="16:16">
      <c r="P1268" s="3"/>
    </row>
    <row r="1269" spans="16:16">
      <c r="P1269" s="3"/>
    </row>
    <row r="1270" spans="16:16">
      <c r="P1270" s="3"/>
    </row>
    <row r="1271" spans="16:16">
      <c r="P1271" s="3"/>
    </row>
    <row r="1272" spans="16:16">
      <c r="P1272" s="3"/>
    </row>
    <row r="1273" spans="16:16">
      <c r="P1273" s="3"/>
    </row>
    <row r="1274" spans="16:16">
      <c r="P1274" s="3"/>
    </row>
    <row r="1275" spans="16:16">
      <c r="P1275" s="3"/>
    </row>
    <row r="1276" spans="16:16">
      <c r="P1276" s="3"/>
    </row>
    <row r="1277" spans="16:16">
      <c r="P1277" s="3"/>
    </row>
    <row r="1278" spans="16:16">
      <c r="P1278" s="3"/>
    </row>
    <row r="1279" spans="16:16">
      <c r="P1279" s="3"/>
    </row>
    <row r="1280" spans="16:16">
      <c r="P1280" s="3"/>
    </row>
    <row r="1281" spans="16:16">
      <c r="P1281" s="3"/>
    </row>
    <row r="1282" spans="16:16">
      <c r="P1282" s="3"/>
    </row>
    <row r="1283" spans="16:16">
      <c r="P1283" s="3"/>
    </row>
    <row r="1284" spans="16:16">
      <c r="P1284" s="3"/>
    </row>
    <row r="1285" spans="16:16">
      <c r="P1285" s="3"/>
    </row>
    <row r="1286" spans="16:16">
      <c r="P1286" s="3"/>
    </row>
    <row r="1287" spans="16:16">
      <c r="P1287" s="3"/>
    </row>
    <row r="1288" spans="16:16">
      <c r="P1288" s="3"/>
    </row>
    <row r="1289" spans="16:16">
      <c r="P1289" s="3"/>
    </row>
    <row r="1290" spans="16:16">
      <c r="P1290" s="3"/>
    </row>
    <row r="1291" spans="16:16">
      <c r="P1291" s="3"/>
    </row>
    <row r="1292" spans="16:16">
      <c r="P1292" s="3"/>
    </row>
    <row r="1293" spans="16:16">
      <c r="P1293" s="3"/>
    </row>
    <row r="1294" spans="16:16">
      <c r="P1294" s="3"/>
    </row>
    <row r="1295" spans="16:16">
      <c r="P1295" s="3"/>
    </row>
    <row r="1296" spans="16:16">
      <c r="P1296" s="3"/>
    </row>
    <row r="1297" spans="16:16">
      <c r="P1297" s="3"/>
    </row>
    <row r="1298" spans="16:16">
      <c r="P1298" s="3"/>
    </row>
    <row r="1299" spans="16:16">
      <c r="P1299" s="3"/>
    </row>
    <row r="1300" spans="16:16">
      <c r="P1300" s="3"/>
    </row>
    <row r="1301" spans="16:16">
      <c r="P1301" s="3"/>
    </row>
    <row r="1302" spans="16:16">
      <c r="P1302" s="3"/>
    </row>
    <row r="1303" spans="16:16">
      <c r="P1303" s="3"/>
    </row>
    <row r="1304" spans="16:16">
      <c r="P1304" s="3"/>
    </row>
    <row r="1305" spans="16:16">
      <c r="P1305" s="3"/>
    </row>
    <row r="1306" spans="16:16">
      <c r="P1306" s="3"/>
    </row>
    <row r="1307" spans="16:16">
      <c r="P1307" s="3"/>
    </row>
    <row r="1308" spans="16:16">
      <c r="P1308" s="3"/>
    </row>
    <row r="1309" spans="16:16">
      <c r="P1309" s="3"/>
    </row>
    <row r="1310" spans="16:16">
      <c r="P1310" s="3"/>
    </row>
    <row r="1311" spans="16:16">
      <c r="P1311" s="3"/>
    </row>
    <row r="1312" spans="16:16">
      <c r="P1312" s="3"/>
    </row>
    <row r="1313" spans="16:16">
      <c r="P1313" s="3"/>
    </row>
    <row r="1314" spans="16:16">
      <c r="P1314" s="3"/>
    </row>
    <row r="1315" spans="16:16">
      <c r="P1315" s="3"/>
    </row>
    <row r="1316" spans="16:16">
      <c r="P1316" s="3"/>
    </row>
    <row r="1317" spans="16:16">
      <c r="P1317" s="3"/>
    </row>
    <row r="1318" spans="16:16">
      <c r="P1318" s="3"/>
    </row>
    <row r="1319" spans="16:16">
      <c r="P1319" s="3"/>
    </row>
    <row r="1320" spans="16:16">
      <c r="P1320" s="3"/>
    </row>
    <row r="1321" spans="16:16">
      <c r="P1321" s="3"/>
    </row>
    <row r="1322" spans="16:16">
      <c r="P1322" s="3"/>
    </row>
    <row r="1323" spans="16:16">
      <c r="P1323" s="3"/>
    </row>
    <row r="1324" spans="16:16">
      <c r="P1324" s="3"/>
    </row>
    <row r="1325" spans="16:16">
      <c r="P1325" s="3"/>
    </row>
    <row r="1326" spans="16:16">
      <c r="P1326" s="3"/>
    </row>
    <row r="1327" spans="16:16">
      <c r="P1327" s="3"/>
    </row>
    <row r="1328" spans="16:16">
      <c r="P1328" s="3"/>
    </row>
    <row r="1329" spans="16:16">
      <c r="P1329" s="3"/>
    </row>
    <row r="1330" spans="16:16">
      <c r="P1330" s="3"/>
    </row>
    <row r="1331" spans="16:16">
      <c r="P1331" s="3"/>
    </row>
    <row r="1332" spans="16:16">
      <c r="P1332" s="3"/>
    </row>
    <row r="1333" spans="16:16">
      <c r="P1333" s="3"/>
    </row>
    <row r="1334" spans="16:16">
      <c r="P1334" s="3"/>
    </row>
    <row r="1335" spans="16:16">
      <c r="P1335" s="3"/>
    </row>
    <row r="1336" spans="16:16">
      <c r="P1336" s="3"/>
    </row>
    <row r="1337" spans="16:16">
      <c r="P1337" s="3"/>
    </row>
    <row r="1338" spans="16:16">
      <c r="P1338" s="3"/>
    </row>
    <row r="1339" spans="16:16">
      <c r="P1339" s="3"/>
    </row>
    <row r="1340" spans="16:16">
      <c r="P1340" s="3"/>
    </row>
    <row r="1341" spans="16:16">
      <c r="P1341" s="3"/>
    </row>
    <row r="1342" spans="16:16">
      <c r="P1342" s="3"/>
    </row>
    <row r="1343" spans="16:16">
      <c r="P1343" s="3"/>
    </row>
    <row r="1344" spans="16:16">
      <c r="P1344" s="3"/>
    </row>
    <row r="1345" spans="16:16">
      <c r="P1345" s="3"/>
    </row>
    <row r="1346" spans="16:16">
      <c r="P1346" s="3"/>
    </row>
    <row r="1347" spans="16:16">
      <c r="P1347" s="3"/>
    </row>
    <row r="1348" spans="16:16">
      <c r="P1348" s="3"/>
    </row>
    <row r="1349" spans="16:16">
      <c r="P1349" s="3"/>
    </row>
    <row r="1350" spans="16:16">
      <c r="P1350" s="3"/>
    </row>
    <row r="1351" spans="16:16">
      <c r="P1351" s="3"/>
    </row>
    <row r="1352" spans="16:16">
      <c r="P1352" s="3"/>
    </row>
    <row r="1353" spans="16:16">
      <c r="P1353" s="3"/>
    </row>
    <row r="1354" spans="16:16">
      <c r="P1354" s="3"/>
    </row>
    <row r="1355" spans="16:16">
      <c r="P1355" s="3"/>
    </row>
    <row r="1356" spans="16:16">
      <c r="P1356" s="3"/>
    </row>
    <row r="1357" spans="16:16">
      <c r="P1357" s="3"/>
    </row>
    <row r="1358" spans="16:16">
      <c r="P1358" s="3"/>
    </row>
    <row r="1359" spans="16:16">
      <c r="P1359" s="3"/>
    </row>
    <row r="1360" spans="16:16">
      <c r="P1360" s="3"/>
    </row>
    <row r="1361" spans="16:16">
      <c r="P1361" s="3"/>
    </row>
    <row r="1362" spans="16:16">
      <c r="P1362" s="3"/>
    </row>
    <row r="1363" spans="16:16">
      <c r="P1363" s="3"/>
    </row>
    <row r="1364" spans="16:16">
      <c r="P1364" s="3"/>
    </row>
    <row r="1365" spans="16:16">
      <c r="P1365" s="3"/>
    </row>
    <row r="1366" spans="16:16">
      <c r="P1366" s="3"/>
    </row>
    <row r="1367" spans="16:16">
      <c r="P1367" s="3"/>
    </row>
    <row r="1368" spans="16:16">
      <c r="P1368" s="3"/>
    </row>
    <row r="1369" spans="16:16">
      <c r="P1369" s="3"/>
    </row>
    <row r="1370" spans="16:16">
      <c r="P1370" s="3"/>
    </row>
    <row r="1371" spans="16:16">
      <c r="P1371" s="3"/>
    </row>
    <row r="1372" spans="16:16">
      <c r="P1372" s="3"/>
    </row>
    <row r="1373" spans="16:16">
      <c r="P1373" s="3"/>
    </row>
    <row r="1374" spans="16:16">
      <c r="P1374" s="3"/>
    </row>
    <row r="1375" spans="16:16">
      <c r="P1375" s="3"/>
    </row>
    <row r="1376" spans="16:16">
      <c r="P1376" s="3"/>
    </row>
    <row r="1377" spans="16:16">
      <c r="P1377" s="3"/>
    </row>
    <row r="1378" spans="16:16">
      <c r="P1378" s="3"/>
    </row>
    <row r="1379" spans="16:16">
      <c r="P1379" s="3"/>
    </row>
    <row r="1380" spans="16:16">
      <c r="P1380" s="3"/>
    </row>
    <row r="1381" spans="16:16">
      <c r="P1381" s="3"/>
    </row>
    <row r="1382" spans="16:16">
      <c r="P1382" s="3"/>
    </row>
    <row r="1383" spans="16:16">
      <c r="P1383" s="3"/>
    </row>
    <row r="1384" spans="16:16">
      <c r="P1384" s="3"/>
    </row>
    <row r="1385" spans="16:16">
      <c r="P1385" s="3"/>
    </row>
    <row r="1386" spans="16:16">
      <c r="P1386" s="3"/>
    </row>
    <row r="1387" spans="16:16">
      <c r="P1387" s="3"/>
    </row>
    <row r="1388" spans="16:16">
      <c r="P1388" s="3"/>
    </row>
    <row r="1389" spans="16:16">
      <c r="P1389" s="3"/>
    </row>
    <row r="1390" spans="16:16">
      <c r="P1390" s="3"/>
    </row>
    <row r="1391" spans="16:16">
      <c r="P1391" s="3"/>
    </row>
    <row r="1392" spans="16:16">
      <c r="P1392" s="3"/>
    </row>
    <row r="1393" spans="16:16">
      <c r="P1393" s="3"/>
    </row>
    <row r="1394" spans="16:16">
      <c r="P1394" s="3"/>
    </row>
    <row r="1395" spans="16:16">
      <c r="P1395" s="3"/>
    </row>
    <row r="1396" spans="16:16">
      <c r="P1396" s="3"/>
    </row>
    <row r="1397" spans="16:16">
      <c r="P1397" s="3"/>
    </row>
    <row r="1398" spans="16:16">
      <c r="P1398" s="3"/>
    </row>
    <row r="1399" spans="16:16">
      <c r="P1399" s="3"/>
    </row>
    <row r="1400" spans="16:16">
      <c r="P1400" s="3"/>
    </row>
    <row r="1401" spans="16:16">
      <c r="P1401" s="3"/>
    </row>
    <row r="1402" spans="16:16">
      <c r="P1402" s="3"/>
    </row>
    <row r="1403" spans="16:16">
      <c r="P1403" s="3"/>
    </row>
    <row r="1404" spans="16:16">
      <c r="P1404" s="3"/>
    </row>
    <row r="1405" spans="16:16">
      <c r="P1405" s="3"/>
    </row>
    <row r="1406" spans="16:16">
      <c r="P1406" s="3"/>
    </row>
    <row r="1407" spans="16:16">
      <c r="P1407" s="3"/>
    </row>
    <row r="1408" spans="16:16">
      <c r="P1408" s="3"/>
    </row>
    <row r="1409" spans="16:16">
      <c r="P1409" s="3"/>
    </row>
    <row r="1410" spans="16:16">
      <c r="P1410" s="3"/>
    </row>
    <row r="1411" spans="16:16">
      <c r="P1411" s="3"/>
    </row>
    <row r="1412" spans="16:16">
      <c r="P1412" s="3"/>
    </row>
    <row r="1413" spans="16:16">
      <c r="P1413" s="3"/>
    </row>
    <row r="1414" spans="16:16">
      <c r="P1414" s="3"/>
    </row>
    <row r="1415" spans="16:16">
      <c r="P1415" s="3"/>
    </row>
    <row r="1416" spans="16:16">
      <c r="P1416" s="3"/>
    </row>
    <row r="1417" spans="16:16">
      <c r="P1417" s="3"/>
    </row>
    <row r="1418" spans="16:16">
      <c r="P1418" s="3"/>
    </row>
    <row r="1419" spans="16:16">
      <c r="P1419" s="3"/>
    </row>
    <row r="1420" spans="16:16">
      <c r="P1420" s="3"/>
    </row>
    <row r="1421" spans="16:16">
      <c r="P1421" s="3"/>
    </row>
    <row r="1422" spans="16:16">
      <c r="P1422" s="3"/>
    </row>
    <row r="1423" spans="16:16">
      <c r="P1423" s="3"/>
    </row>
    <row r="1424" spans="16:16">
      <c r="P1424" s="3"/>
    </row>
    <row r="1425" spans="16:16">
      <c r="P1425" s="3"/>
    </row>
    <row r="1426" spans="16:16">
      <c r="P1426" s="3"/>
    </row>
    <row r="1427" spans="16:16">
      <c r="P1427" s="3"/>
    </row>
    <row r="1428" spans="16:16">
      <c r="P1428" s="3"/>
    </row>
    <row r="1429" spans="16:16">
      <c r="P1429" s="3"/>
    </row>
    <row r="1430" spans="16:16">
      <c r="P1430" s="3"/>
    </row>
    <row r="1431" spans="16:16">
      <c r="P1431" s="3"/>
    </row>
    <row r="1432" spans="16:16">
      <c r="P1432" s="3"/>
    </row>
    <row r="1433" spans="16:16">
      <c r="P1433" s="3"/>
    </row>
    <row r="1434" spans="16:16">
      <c r="P1434" s="3"/>
    </row>
    <row r="1435" spans="16:16">
      <c r="P1435" s="3"/>
    </row>
    <row r="1436" spans="16:16">
      <c r="P1436" s="3"/>
    </row>
    <row r="1437" spans="16:16">
      <c r="P1437" s="3"/>
    </row>
    <row r="1438" spans="16:16">
      <c r="P1438" s="3"/>
    </row>
    <row r="1439" spans="16:16">
      <c r="P1439" s="3"/>
    </row>
    <row r="1440" spans="16:16">
      <c r="P1440" s="3"/>
    </row>
    <row r="1441" spans="16:16">
      <c r="P1441" s="3"/>
    </row>
    <row r="1442" spans="16:16">
      <c r="P1442" s="3"/>
    </row>
    <row r="1443" spans="16:16">
      <c r="P1443" s="3"/>
    </row>
    <row r="1444" spans="16:16">
      <c r="P1444" s="3"/>
    </row>
    <row r="1445" spans="16:16">
      <c r="P1445" s="3"/>
    </row>
    <row r="1446" spans="16:16">
      <c r="P1446" s="3"/>
    </row>
    <row r="1447" spans="16:16">
      <c r="P1447" s="3"/>
    </row>
    <row r="1448" spans="16:16">
      <c r="P1448" s="3"/>
    </row>
    <row r="1449" spans="16:16">
      <c r="P1449" s="3"/>
    </row>
    <row r="1450" spans="16:16">
      <c r="P1450" s="3"/>
    </row>
    <row r="1451" spans="16:16">
      <c r="P1451" s="3"/>
    </row>
    <row r="1452" spans="16:16">
      <c r="P1452" s="3"/>
    </row>
    <row r="1453" spans="16:16">
      <c r="P1453" s="3"/>
    </row>
    <row r="1454" spans="16:16">
      <c r="P1454" s="3"/>
    </row>
    <row r="1455" spans="16:16">
      <c r="P1455" s="3"/>
    </row>
    <row r="1456" spans="16:16">
      <c r="P1456" s="3"/>
    </row>
    <row r="1457" spans="16:16">
      <c r="P1457" s="3"/>
    </row>
    <row r="1458" spans="16:16">
      <c r="P1458" s="3"/>
    </row>
    <row r="1459" spans="16:16">
      <c r="P1459" s="3"/>
    </row>
    <row r="1460" spans="16:16">
      <c r="P1460" s="3"/>
    </row>
    <row r="1461" spans="16:16">
      <c r="P1461" s="3"/>
    </row>
    <row r="1462" spans="16:16">
      <c r="P1462" s="3"/>
    </row>
    <row r="1463" spans="16:16">
      <c r="P1463" s="3"/>
    </row>
    <row r="1464" spans="16:16">
      <c r="P1464" s="3"/>
    </row>
    <row r="1465" spans="16:16">
      <c r="P1465" s="3"/>
    </row>
    <row r="1466" spans="16:16">
      <c r="P1466" s="3"/>
    </row>
    <row r="1467" spans="16:16">
      <c r="P1467" s="3"/>
    </row>
    <row r="1468" spans="16:16">
      <c r="P1468" s="3"/>
    </row>
    <row r="1469" spans="16:16">
      <c r="P1469" s="3"/>
    </row>
    <row r="1470" spans="16:16">
      <c r="P1470" s="3"/>
    </row>
    <row r="1471" spans="16:16">
      <c r="P1471" s="3"/>
    </row>
    <row r="1472" spans="16:16">
      <c r="P1472" s="3"/>
    </row>
    <row r="1473" spans="16:16">
      <c r="P1473" s="3"/>
    </row>
    <row r="1474" spans="16:16">
      <c r="P1474" s="3"/>
    </row>
    <row r="1475" spans="16:16">
      <c r="P1475" s="3"/>
    </row>
    <row r="1476" spans="16:16">
      <c r="P1476" s="3"/>
    </row>
    <row r="1477" spans="16:16">
      <c r="P1477" s="3"/>
    </row>
    <row r="1478" spans="16:16">
      <c r="P1478" s="3"/>
    </row>
    <row r="1479" spans="16:16">
      <c r="P1479" s="3"/>
    </row>
    <row r="1480" spans="16:16">
      <c r="P1480" s="3"/>
    </row>
    <row r="1481" spans="16:16">
      <c r="P1481" s="3"/>
    </row>
    <row r="1482" spans="16:16">
      <c r="P1482" s="3"/>
    </row>
    <row r="1483" spans="16:16">
      <c r="P1483" s="3"/>
    </row>
    <row r="1484" spans="16:16">
      <c r="P1484" s="3"/>
    </row>
    <row r="1485" spans="16:16">
      <c r="P1485" s="3"/>
    </row>
    <row r="1486" spans="16:16">
      <c r="P1486" s="3"/>
    </row>
    <row r="1487" spans="16:16">
      <c r="P1487" s="3"/>
    </row>
    <row r="1488" spans="16:16">
      <c r="P1488" s="3"/>
    </row>
    <row r="1489" spans="16:16">
      <c r="P1489" s="3"/>
    </row>
    <row r="1490" spans="16:16">
      <c r="P1490" s="3"/>
    </row>
    <row r="1491" spans="16:16">
      <c r="P1491" s="3"/>
    </row>
    <row r="1492" spans="16:16">
      <c r="P1492" s="3"/>
    </row>
    <row r="1493" spans="16:16">
      <c r="P1493" s="3"/>
    </row>
    <row r="1494" spans="16:16">
      <c r="P1494" s="3"/>
    </row>
    <row r="1495" spans="16:16">
      <c r="P1495" s="3"/>
    </row>
    <row r="1496" spans="16:16">
      <c r="P1496" s="3"/>
    </row>
    <row r="1497" spans="16:16">
      <c r="P1497" s="3"/>
    </row>
    <row r="1498" spans="16:16">
      <c r="P1498" s="3"/>
    </row>
    <row r="1499" spans="16:16">
      <c r="P1499" s="3"/>
    </row>
    <row r="1500" spans="16:16">
      <c r="P1500" s="3"/>
    </row>
    <row r="1501" spans="16:16">
      <c r="P1501" s="3"/>
    </row>
    <row r="1502" spans="16:16">
      <c r="P1502" s="3"/>
    </row>
    <row r="1503" spans="16:16">
      <c r="P1503" s="3"/>
    </row>
    <row r="1504" spans="16:16">
      <c r="P1504" s="3"/>
    </row>
    <row r="1505" spans="16:16">
      <c r="P1505" s="3"/>
    </row>
    <row r="1506" spans="16:16">
      <c r="P1506" s="3"/>
    </row>
    <row r="1507" spans="16:16">
      <c r="P1507" s="3"/>
    </row>
    <row r="1508" spans="16:16">
      <c r="P1508" s="3"/>
    </row>
    <row r="1509" spans="16:16">
      <c r="P1509" s="3"/>
    </row>
    <row r="1510" spans="16:16">
      <c r="P1510" s="3"/>
    </row>
    <row r="1511" spans="16:16">
      <c r="P1511" s="3"/>
    </row>
    <row r="1512" spans="16:16">
      <c r="P1512" s="3"/>
    </row>
    <row r="1513" spans="16:16">
      <c r="P1513" s="3"/>
    </row>
    <row r="1514" spans="16:16">
      <c r="P1514" s="3"/>
    </row>
    <row r="1515" spans="16:16">
      <c r="P1515" s="3"/>
    </row>
    <row r="1516" spans="16:16">
      <c r="P1516" s="3"/>
    </row>
    <row r="1517" spans="16:16">
      <c r="P1517" s="3"/>
    </row>
    <row r="1518" spans="16:16">
      <c r="P1518" s="3"/>
    </row>
    <row r="1519" spans="16:16">
      <c r="P1519" s="3"/>
    </row>
    <row r="1520" spans="16:16">
      <c r="P1520" s="3"/>
    </row>
    <row r="1521" spans="16:16">
      <c r="P1521" s="3"/>
    </row>
    <row r="1522" spans="16:16">
      <c r="P1522" s="3"/>
    </row>
    <row r="1523" spans="16:16">
      <c r="P1523" s="3"/>
    </row>
    <row r="1524" spans="16:16">
      <c r="P1524" s="3"/>
    </row>
    <row r="1525" spans="16:16">
      <c r="P1525" s="3"/>
    </row>
    <row r="1526" spans="16:16">
      <c r="P1526" s="3"/>
    </row>
    <row r="1527" spans="16:16">
      <c r="P1527" s="3"/>
    </row>
    <row r="1528" spans="16:16">
      <c r="P1528" s="3"/>
    </row>
    <row r="1529" spans="16:16">
      <c r="P1529" s="3"/>
    </row>
    <row r="1530" spans="16:16">
      <c r="P1530" s="3"/>
    </row>
    <row r="1531" spans="16:16">
      <c r="P1531" s="3"/>
    </row>
    <row r="1532" spans="16:16">
      <c r="P1532" s="3"/>
    </row>
    <row r="1533" spans="16:16">
      <c r="P1533" s="3"/>
    </row>
    <row r="1534" spans="16:16">
      <c r="P1534" s="3"/>
    </row>
    <row r="1535" spans="16:16">
      <c r="P1535" s="3"/>
    </row>
    <row r="1536" spans="16:16">
      <c r="P1536" s="3"/>
    </row>
    <row r="1537" spans="16:16">
      <c r="P1537" s="3"/>
    </row>
    <row r="1538" spans="16:16">
      <c r="P1538" s="3"/>
    </row>
    <row r="1539" spans="16:16">
      <c r="P1539" s="3"/>
    </row>
    <row r="1540" spans="16:16">
      <c r="P1540" s="3"/>
    </row>
    <row r="1541" spans="16:16">
      <c r="P1541" s="3"/>
    </row>
    <row r="1542" spans="16:16">
      <c r="P1542" s="3"/>
    </row>
    <row r="1543" spans="16:16">
      <c r="P1543" s="3"/>
    </row>
    <row r="1544" spans="16:16">
      <c r="P1544" s="3"/>
    </row>
    <row r="1545" spans="16:16">
      <c r="P1545" s="3"/>
    </row>
    <row r="1546" spans="16:16">
      <c r="P1546" s="3"/>
    </row>
    <row r="1547" spans="16:16">
      <c r="P1547" s="3"/>
    </row>
    <row r="1548" spans="16:16">
      <c r="P1548" s="3"/>
    </row>
    <row r="1549" spans="16:16">
      <c r="P1549" s="3"/>
    </row>
    <row r="1550" spans="16:16">
      <c r="P1550" s="3"/>
    </row>
    <row r="1551" spans="16:16">
      <c r="P1551" s="3"/>
    </row>
    <row r="1552" spans="16:16">
      <c r="P1552" s="3"/>
    </row>
    <row r="1553" spans="16:16">
      <c r="P1553" s="3"/>
    </row>
    <row r="1554" spans="16:16">
      <c r="P1554" s="3"/>
    </row>
    <row r="1555" spans="16:16">
      <c r="P1555" s="3"/>
    </row>
    <row r="1556" spans="16:16">
      <c r="P1556" s="3"/>
    </row>
    <row r="1557" spans="16:16">
      <c r="P1557" s="3"/>
    </row>
    <row r="1558" spans="16:16">
      <c r="P1558" s="3"/>
    </row>
    <row r="1559" spans="16:16">
      <c r="P1559" s="3"/>
    </row>
    <row r="1560" spans="16:16">
      <c r="P1560" s="3"/>
    </row>
    <row r="1561" spans="16:16">
      <c r="P1561" s="3"/>
    </row>
    <row r="1562" spans="16:16">
      <c r="P1562" s="3"/>
    </row>
    <row r="1563" spans="16:16">
      <c r="P1563" s="3"/>
    </row>
    <row r="1564" spans="16:16">
      <c r="P1564" s="3"/>
    </row>
    <row r="1565" spans="16:16">
      <c r="P1565" s="3"/>
    </row>
    <row r="1566" spans="16:16">
      <c r="P1566" s="3"/>
    </row>
    <row r="1567" spans="16:16">
      <c r="P1567" s="3"/>
    </row>
    <row r="1568" spans="16:16">
      <c r="P1568" s="3"/>
    </row>
    <row r="1569" spans="16:16">
      <c r="P1569" s="3"/>
    </row>
    <row r="1570" spans="16:16">
      <c r="P1570" s="3"/>
    </row>
    <row r="1571" spans="16:16">
      <c r="P1571" s="3"/>
    </row>
    <row r="1572" spans="16:16">
      <c r="P1572" s="3"/>
    </row>
    <row r="1573" spans="16:16">
      <c r="P1573" s="3"/>
    </row>
    <row r="1574" spans="16:16">
      <c r="P1574" s="3"/>
    </row>
    <row r="1575" spans="16:16">
      <c r="P1575" s="3"/>
    </row>
    <row r="1576" spans="16:16">
      <c r="P1576" s="3"/>
    </row>
    <row r="1577" spans="16:16">
      <c r="P1577" s="3"/>
    </row>
    <row r="1578" spans="16:16">
      <c r="P1578" s="3"/>
    </row>
    <row r="1579" spans="16:16">
      <c r="P1579" s="3"/>
    </row>
    <row r="1580" spans="16:16">
      <c r="P1580" s="3"/>
    </row>
    <row r="1581" spans="16:16">
      <c r="P1581" s="3"/>
    </row>
    <row r="1582" spans="16:16">
      <c r="P1582" s="3"/>
    </row>
    <row r="1583" spans="16:16">
      <c r="P1583" s="3"/>
    </row>
    <row r="1584" spans="16:16">
      <c r="P1584" s="3"/>
    </row>
    <row r="1585" spans="16:16">
      <c r="P1585" s="3"/>
    </row>
    <row r="1586" spans="16:16">
      <c r="P1586" s="3"/>
    </row>
    <row r="1587" spans="16:16">
      <c r="P1587" s="3"/>
    </row>
    <row r="1588" spans="16:16">
      <c r="P1588" s="3"/>
    </row>
    <row r="1589" spans="16:16">
      <c r="P1589" s="3"/>
    </row>
    <row r="1590" spans="16:16">
      <c r="P1590" s="3"/>
    </row>
    <row r="1591" spans="16:16">
      <c r="P1591" s="3"/>
    </row>
    <row r="1592" spans="16:16">
      <c r="P1592" s="3"/>
    </row>
    <row r="1593" spans="16:16">
      <c r="P1593" s="3"/>
    </row>
    <row r="1594" spans="16:16">
      <c r="P1594" s="3"/>
    </row>
    <row r="1595" spans="16:16">
      <c r="P1595" s="3"/>
    </row>
    <row r="1596" spans="16:16">
      <c r="P1596" s="3"/>
    </row>
    <row r="1597" spans="16:16">
      <c r="P1597" s="3"/>
    </row>
    <row r="1598" spans="16:16">
      <c r="P1598" s="3"/>
    </row>
    <row r="1599" spans="16:16">
      <c r="P1599" s="3"/>
    </row>
    <row r="1600" spans="16:16">
      <c r="P1600" s="3"/>
    </row>
    <row r="1601" spans="16:16">
      <c r="P1601" s="3"/>
    </row>
    <row r="1602" spans="16:16">
      <c r="P1602" s="3"/>
    </row>
    <row r="1603" spans="16:16">
      <c r="P1603" s="3"/>
    </row>
    <row r="1604" spans="16:16">
      <c r="P1604" s="3"/>
    </row>
    <row r="1605" spans="16:16">
      <c r="P1605" s="3"/>
    </row>
    <row r="1606" spans="16:16">
      <c r="P1606" s="3"/>
    </row>
    <row r="1607" spans="16:16">
      <c r="P1607" s="3"/>
    </row>
    <row r="1608" spans="16:16">
      <c r="P1608" s="3"/>
    </row>
    <row r="1609" spans="16:16">
      <c r="P1609" s="3"/>
    </row>
    <row r="1610" spans="16:16">
      <c r="P1610" s="3"/>
    </row>
    <row r="1611" spans="16:16">
      <c r="P1611" s="3"/>
    </row>
    <row r="1612" spans="16:16">
      <c r="P1612" s="3"/>
    </row>
    <row r="1613" spans="16:16">
      <c r="P1613" s="3"/>
    </row>
    <row r="1614" spans="16:16">
      <c r="P1614" s="3"/>
    </row>
    <row r="1615" spans="16:16">
      <c r="P1615" s="3"/>
    </row>
    <row r="1616" spans="16:16">
      <c r="P1616" s="3"/>
    </row>
    <row r="1617" spans="16:16">
      <c r="P1617" s="3"/>
    </row>
    <row r="1618" spans="16:16">
      <c r="P1618" s="3"/>
    </row>
    <row r="1619" spans="16:16">
      <c r="P1619" s="3"/>
    </row>
    <row r="1620" spans="16:16">
      <c r="P1620" s="3"/>
    </row>
    <row r="1621" spans="16:16">
      <c r="P1621" s="3"/>
    </row>
    <row r="1622" spans="16:16">
      <c r="P1622" s="3"/>
    </row>
    <row r="1623" spans="16:16">
      <c r="P1623" s="3"/>
    </row>
    <row r="1624" spans="16:16">
      <c r="P1624" s="3"/>
    </row>
    <row r="1625" spans="16:16">
      <c r="P1625" s="3"/>
    </row>
    <row r="1626" spans="16:16">
      <c r="P1626" s="3"/>
    </row>
    <row r="1627" spans="16:16">
      <c r="P1627" s="3"/>
    </row>
    <row r="1628" spans="16:16">
      <c r="P1628" s="3"/>
    </row>
    <row r="1629" spans="16:16">
      <c r="P1629" s="3"/>
    </row>
    <row r="1630" spans="16:16">
      <c r="P1630" s="3"/>
    </row>
    <row r="1631" spans="16:16">
      <c r="P1631" s="3"/>
    </row>
    <row r="1632" spans="16:16">
      <c r="P1632" s="3"/>
    </row>
    <row r="1633" spans="16:16">
      <c r="P1633" s="3"/>
    </row>
    <row r="1634" spans="16:16">
      <c r="P1634" s="3"/>
    </row>
    <row r="1635" spans="16:16">
      <c r="P1635" s="3"/>
    </row>
    <row r="1636" spans="16:16">
      <c r="P1636" s="3"/>
    </row>
    <row r="1637" spans="16:16">
      <c r="P1637" s="3"/>
    </row>
    <row r="1638" spans="16:16">
      <c r="P1638" s="3"/>
    </row>
    <row r="1639" spans="16:16">
      <c r="P1639" s="3"/>
    </row>
    <row r="1640" spans="16:16">
      <c r="P1640" s="3"/>
    </row>
    <row r="1641" spans="16:16">
      <c r="P1641" s="3"/>
    </row>
    <row r="1642" spans="16:16">
      <c r="P1642" s="3"/>
    </row>
    <row r="1643" spans="16:16">
      <c r="P1643" s="3"/>
    </row>
    <row r="1644" spans="16:16">
      <c r="P1644" s="3"/>
    </row>
    <row r="1645" spans="16:16">
      <c r="P1645" s="3"/>
    </row>
    <row r="1646" spans="16:16">
      <c r="P1646" s="3"/>
    </row>
    <row r="1647" spans="16:16">
      <c r="P1647" s="3"/>
    </row>
    <row r="1648" spans="16:16">
      <c r="P1648" s="3"/>
    </row>
    <row r="1649" spans="16:16">
      <c r="P1649" s="3"/>
    </row>
    <row r="1650" spans="16:16">
      <c r="P1650" s="3"/>
    </row>
    <row r="1651" spans="16:16">
      <c r="P1651" s="3"/>
    </row>
    <row r="1652" spans="16:16">
      <c r="P1652" s="3"/>
    </row>
    <row r="1653" spans="16:16">
      <c r="P1653" s="3"/>
    </row>
    <row r="1654" spans="16:16">
      <c r="P1654" s="3"/>
    </row>
    <row r="1655" spans="16:16">
      <c r="P1655" s="3"/>
    </row>
    <row r="1656" spans="16:16">
      <c r="P1656" s="3"/>
    </row>
    <row r="1657" spans="16:16">
      <c r="P1657" s="3"/>
    </row>
    <row r="1658" spans="16:16">
      <c r="P1658" s="3"/>
    </row>
    <row r="1659" spans="16:16">
      <c r="P1659" s="3"/>
    </row>
    <row r="1660" spans="16:16">
      <c r="P1660" s="3"/>
    </row>
    <row r="1661" spans="16:16">
      <c r="P1661" s="3"/>
    </row>
    <row r="1662" spans="16:16">
      <c r="P1662" s="3"/>
    </row>
    <row r="1663" spans="16:16">
      <c r="P1663" s="3"/>
    </row>
    <row r="1664" spans="16:16">
      <c r="P1664" s="3"/>
    </row>
    <row r="1665" spans="16:16">
      <c r="P1665" s="3"/>
    </row>
    <row r="1666" spans="16:16">
      <c r="P1666" s="3"/>
    </row>
    <row r="1667" spans="16:16">
      <c r="P1667" s="3"/>
    </row>
    <row r="1668" spans="16:16">
      <c r="P1668" s="3"/>
    </row>
    <row r="1669" spans="16:16">
      <c r="P1669" s="3"/>
    </row>
    <row r="1670" spans="16:16">
      <c r="P1670" s="3"/>
    </row>
    <row r="1671" spans="16:16">
      <c r="P1671" s="3"/>
    </row>
    <row r="1672" spans="16:16">
      <c r="P1672" s="3"/>
    </row>
    <row r="1673" spans="16:16">
      <c r="P1673" s="3"/>
    </row>
    <row r="1674" spans="16:16">
      <c r="P1674" s="3"/>
    </row>
    <row r="1675" spans="16:16">
      <c r="P1675" s="3"/>
    </row>
    <row r="1676" spans="16:16">
      <c r="P1676" s="3"/>
    </row>
    <row r="1677" spans="16:16">
      <c r="P1677" s="3"/>
    </row>
    <row r="1678" spans="16:16">
      <c r="P1678" s="3"/>
    </row>
    <row r="1679" spans="16:16">
      <c r="P1679" s="3"/>
    </row>
    <row r="1680" spans="16:16">
      <c r="P1680" s="3"/>
    </row>
    <row r="1681" spans="16:16">
      <c r="P1681" s="3"/>
    </row>
    <row r="1682" spans="16:16">
      <c r="P1682" s="3"/>
    </row>
    <row r="1683" spans="16:16">
      <c r="P1683" s="3"/>
    </row>
    <row r="1684" spans="16:16">
      <c r="P1684" s="3"/>
    </row>
    <row r="1685" spans="16:16">
      <c r="P1685" s="3"/>
    </row>
    <row r="1686" spans="16:16">
      <c r="P1686" s="3"/>
    </row>
    <row r="1687" spans="16:16">
      <c r="P1687" s="3"/>
    </row>
    <row r="1688" spans="16:16">
      <c r="P1688" s="3"/>
    </row>
    <row r="1689" spans="16:16">
      <c r="P1689" s="3"/>
    </row>
    <row r="1690" spans="16:16">
      <c r="P1690" s="3"/>
    </row>
    <row r="1691" spans="16:16">
      <c r="P1691" s="3"/>
    </row>
    <row r="1692" spans="16:16">
      <c r="P1692" s="3"/>
    </row>
    <row r="1693" spans="16:16">
      <c r="P1693" s="3"/>
    </row>
    <row r="1694" spans="16:16">
      <c r="P1694" s="3"/>
    </row>
    <row r="1695" spans="16:16">
      <c r="P1695" s="3"/>
    </row>
    <row r="1696" spans="16:16">
      <c r="P1696" s="3"/>
    </row>
    <row r="1697" spans="16:16">
      <c r="P1697" s="3"/>
    </row>
    <row r="1698" spans="16:16">
      <c r="P1698" s="3"/>
    </row>
    <row r="1699" spans="16:16">
      <c r="P1699" s="3"/>
    </row>
    <row r="1700" spans="16:16">
      <c r="P1700" s="3"/>
    </row>
    <row r="1701" spans="16:16">
      <c r="P1701" s="3"/>
    </row>
    <row r="1702" spans="16:16">
      <c r="P1702" s="3"/>
    </row>
    <row r="1703" spans="16:16">
      <c r="P1703" s="3"/>
    </row>
    <row r="1704" spans="16:16">
      <c r="P1704" s="3"/>
    </row>
    <row r="1705" spans="16:16">
      <c r="P1705" s="3"/>
    </row>
    <row r="1706" spans="16:16">
      <c r="P1706" s="3"/>
    </row>
    <row r="1707" spans="16:16">
      <c r="P1707" s="3"/>
    </row>
    <row r="1708" spans="16:16">
      <c r="P1708" s="3"/>
    </row>
    <row r="1709" spans="16:16">
      <c r="P1709" s="3"/>
    </row>
    <row r="1710" spans="16:16">
      <c r="P1710" s="3"/>
    </row>
    <row r="1711" spans="16:16">
      <c r="P1711" s="3"/>
    </row>
    <row r="1712" spans="16:16">
      <c r="P1712" s="3"/>
    </row>
    <row r="1713" spans="16:16">
      <c r="P1713" s="3"/>
    </row>
    <row r="1714" spans="16:16">
      <c r="P1714" s="3"/>
    </row>
    <row r="1715" spans="16:16">
      <c r="P1715" s="3"/>
    </row>
    <row r="1716" spans="16:16">
      <c r="P1716" s="3"/>
    </row>
    <row r="1717" spans="16:16">
      <c r="P1717" s="3"/>
    </row>
    <row r="1718" spans="16:16">
      <c r="P1718" s="3"/>
    </row>
    <row r="1719" spans="16:16">
      <c r="P1719" s="3"/>
    </row>
    <row r="1720" spans="16:16">
      <c r="P1720" s="3"/>
    </row>
    <row r="1721" spans="16:16">
      <c r="P1721" s="3"/>
    </row>
    <row r="1722" spans="16:16">
      <c r="P1722" s="3"/>
    </row>
    <row r="1723" spans="16:16">
      <c r="P1723" s="3"/>
    </row>
    <row r="1724" spans="16:16">
      <c r="P1724" s="3"/>
    </row>
    <row r="1725" spans="16:16">
      <c r="P1725" s="3"/>
    </row>
    <row r="1726" spans="16:16">
      <c r="P1726" s="3"/>
    </row>
    <row r="1727" spans="16:16">
      <c r="P1727" s="3"/>
    </row>
    <row r="1728" spans="16:16">
      <c r="P1728" s="3"/>
    </row>
    <row r="1729" spans="16:16">
      <c r="P1729" s="3"/>
    </row>
    <row r="1730" spans="16:16">
      <c r="P1730" s="3"/>
    </row>
    <row r="1731" spans="16:16">
      <c r="P1731" s="3"/>
    </row>
    <row r="1732" spans="16:16">
      <c r="P1732" s="3"/>
    </row>
    <row r="1733" spans="16:16">
      <c r="P1733" s="3"/>
    </row>
    <row r="1734" spans="16:16">
      <c r="P1734" s="3"/>
    </row>
    <row r="1735" spans="16:16">
      <c r="P1735" s="3"/>
    </row>
    <row r="1736" spans="16:16">
      <c r="P1736" s="3"/>
    </row>
    <row r="1737" spans="16:16">
      <c r="P1737" s="3"/>
    </row>
    <row r="1738" spans="16:16">
      <c r="P1738" s="3"/>
    </row>
    <row r="1739" spans="16:16">
      <c r="P1739" s="3"/>
    </row>
    <row r="1740" spans="16:16">
      <c r="P1740" s="3"/>
    </row>
    <row r="1741" spans="16:16">
      <c r="P1741" s="3"/>
    </row>
    <row r="1742" spans="16:16">
      <c r="P1742" s="3"/>
    </row>
    <row r="1743" spans="16:16">
      <c r="P1743" s="3"/>
    </row>
    <row r="1744" spans="16:16">
      <c r="P1744" s="3"/>
    </row>
    <row r="1745" spans="16:16">
      <c r="P1745" s="3"/>
    </row>
    <row r="1746" spans="16:16">
      <c r="P1746" s="3"/>
    </row>
    <row r="1747" spans="16:16">
      <c r="P1747" s="3"/>
    </row>
    <row r="1748" spans="16:16">
      <c r="P1748" s="3"/>
    </row>
    <row r="1749" spans="16:16">
      <c r="P1749" s="3"/>
    </row>
    <row r="1750" spans="16:16">
      <c r="P1750" s="3"/>
    </row>
    <row r="1751" spans="16:16">
      <c r="P1751" s="3"/>
    </row>
    <row r="1752" spans="16:16">
      <c r="P1752" s="3"/>
    </row>
    <row r="1753" spans="16:16">
      <c r="P1753" s="3"/>
    </row>
    <row r="1754" spans="16:16">
      <c r="P1754" s="3"/>
    </row>
    <row r="1755" spans="16:16">
      <c r="P1755" s="3"/>
    </row>
    <row r="1756" spans="16:16">
      <c r="P1756" s="3"/>
    </row>
    <row r="1757" spans="16:16">
      <c r="P1757" s="3"/>
    </row>
    <row r="1758" spans="16:16">
      <c r="P1758" s="3"/>
    </row>
    <row r="1759" spans="16:16">
      <c r="P1759" s="3"/>
    </row>
    <row r="1760" spans="16:16">
      <c r="P1760" s="3"/>
    </row>
    <row r="1761" spans="16:16">
      <c r="P1761" s="3"/>
    </row>
    <row r="1762" spans="16:16">
      <c r="P1762" s="3"/>
    </row>
    <row r="1763" spans="16:16">
      <c r="P1763" s="3"/>
    </row>
    <row r="1764" spans="16:16">
      <c r="P1764" s="3"/>
    </row>
    <row r="1765" spans="16:16">
      <c r="P1765" s="3"/>
    </row>
    <row r="1766" spans="16:16">
      <c r="P1766" s="3"/>
    </row>
    <row r="1767" spans="16:16">
      <c r="P1767" s="3"/>
    </row>
    <row r="1768" spans="16:16">
      <c r="P1768" s="3"/>
    </row>
    <row r="1769" spans="16:16">
      <c r="P1769" s="3"/>
    </row>
    <row r="1770" spans="16:16">
      <c r="P1770" s="3"/>
    </row>
    <row r="1771" spans="16:16">
      <c r="P1771" s="3"/>
    </row>
    <row r="1772" spans="16:16">
      <c r="P1772" s="3"/>
    </row>
    <row r="1773" spans="16:16">
      <c r="P1773" s="3"/>
    </row>
    <row r="1774" spans="16:16">
      <c r="P1774" s="3"/>
    </row>
    <row r="1775" spans="16:16">
      <c r="P1775" s="3"/>
    </row>
    <row r="1776" spans="16:16">
      <c r="P1776" s="3"/>
    </row>
    <row r="1777" spans="16:16">
      <c r="P1777" s="3"/>
    </row>
    <row r="1778" spans="16:16">
      <c r="P1778" s="3"/>
    </row>
    <row r="1779" spans="16:16">
      <c r="P1779" s="3"/>
    </row>
    <row r="1780" spans="16:16">
      <c r="P1780" s="3"/>
    </row>
    <row r="1781" spans="16:16">
      <c r="P1781" s="3"/>
    </row>
    <row r="1782" spans="16:16">
      <c r="P1782" s="3"/>
    </row>
    <row r="1783" spans="16:16">
      <c r="P1783" s="3"/>
    </row>
    <row r="1784" spans="16:16">
      <c r="P1784" s="3"/>
    </row>
    <row r="1785" spans="16:16">
      <c r="P1785" s="3"/>
    </row>
    <row r="1786" spans="16:16">
      <c r="P1786" s="3"/>
    </row>
    <row r="1787" spans="16:16">
      <c r="P1787" s="3"/>
    </row>
    <row r="1788" spans="16:16">
      <c r="P1788" s="3"/>
    </row>
    <row r="1789" spans="16:16">
      <c r="P1789" s="3"/>
    </row>
    <row r="1790" spans="16:16">
      <c r="P1790" s="3"/>
    </row>
    <row r="1791" spans="16:16">
      <c r="P1791" s="3"/>
    </row>
    <row r="1792" spans="16:16">
      <c r="P1792" s="3"/>
    </row>
    <row r="1793" spans="16:16">
      <c r="P1793" s="3"/>
    </row>
    <row r="1794" spans="16:16">
      <c r="P1794" s="3"/>
    </row>
    <row r="1795" spans="16:16">
      <c r="P1795" s="3"/>
    </row>
    <row r="1796" spans="16:16">
      <c r="P1796" s="3"/>
    </row>
    <row r="1797" spans="16:16">
      <c r="P1797" s="3"/>
    </row>
    <row r="1798" spans="16:16">
      <c r="P1798" s="3"/>
    </row>
    <row r="1799" spans="16:16">
      <c r="P1799" s="3"/>
    </row>
    <row r="1800" spans="16:16">
      <c r="P1800" s="3"/>
    </row>
    <row r="1801" spans="16:16">
      <c r="P1801" s="3"/>
    </row>
    <row r="1802" spans="16:16">
      <c r="P1802" s="3"/>
    </row>
    <row r="1803" spans="16:16">
      <c r="P1803" s="3"/>
    </row>
    <row r="1804" spans="16:16">
      <c r="P1804" s="3"/>
    </row>
    <row r="1805" spans="16:16">
      <c r="P1805" s="3"/>
    </row>
    <row r="1806" spans="16:16">
      <c r="P1806" s="3"/>
    </row>
    <row r="1807" spans="16:16">
      <c r="P1807" s="3"/>
    </row>
    <row r="1808" spans="16:16">
      <c r="P1808" s="3"/>
    </row>
    <row r="1809" spans="16:16">
      <c r="P1809" s="3"/>
    </row>
    <row r="1810" spans="16:16">
      <c r="P1810" s="3"/>
    </row>
    <row r="1811" spans="16:16">
      <c r="P1811" s="3"/>
    </row>
    <row r="1812" spans="16:16">
      <c r="P1812" s="3"/>
    </row>
    <row r="1813" spans="16:16">
      <c r="P1813" s="3"/>
    </row>
    <row r="1814" spans="16:16">
      <c r="P1814" s="3"/>
    </row>
    <row r="1815" spans="16:16">
      <c r="P1815" s="3"/>
    </row>
    <row r="1816" spans="16:16">
      <c r="P1816" s="3"/>
    </row>
    <row r="1817" spans="16:16">
      <c r="P1817" s="3"/>
    </row>
    <row r="1818" spans="16:16">
      <c r="P1818" s="3"/>
    </row>
    <row r="1819" spans="16:16">
      <c r="P1819" s="3"/>
    </row>
    <row r="1820" spans="16:16">
      <c r="P1820" s="3"/>
    </row>
    <row r="1821" spans="16:16">
      <c r="P1821" s="3"/>
    </row>
    <row r="1822" spans="16:16">
      <c r="P1822" s="3"/>
    </row>
    <row r="1823" spans="16:16">
      <c r="P1823" s="3"/>
    </row>
    <row r="1824" spans="16:16">
      <c r="P1824" s="3"/>
    </row>
    <row r="1825" spans="16:16">
      <c r="P1825" s="3"/>
    </row>
    <row r="1826" spans="16:16">
      <c r="P1826" s="3"/>
    </row>
    <row r="1827" spans="16:16">
      <c r="P1827" s="3"/>
    </row>
    <row r="1828" spans="16:16">
      <c r="P1828" s="3"/>
    </row>
    <row r="1829" spans="16:16">
      <c r="P1829" s="3"/>
    </row>
    <row r="1830" spans="16:16">
      <c r="P1830" s="3"/>
    </row>
    <row r="1831" spans="16:16">
      <c r="P1831" s="3"/>
    </row>
    <row r="1832" spans="16:16">
      <c r="P1832" s="3"/>
    </row>
    <row r="1833" spans="16:16">
      <c r="P1833" s="3"/>
    </row>
    <row r="1834" spans="16:16">
      <c r="P1834" s="3"/>
    </row>
    <row r="1835" spans="16:16">
      <c r="P1835" s="3"/>
    </row>
    <row r="1836" spans="16:16">
      <c r="P1836" s="3"/>
    </row>
    <row r="1837" spans="16:16">
      <c r="P1837" s="3"/>
    </row>
    <row r="1838" spans="16:16">
      <c r="P1838" s="3"/>
    </row>
    <row r="1839" spans="16:16">
      <c r="P1839" s="3"/>
    </row>
    <row r="1840" spans="16:16">
      <c r="P1840" s="3"/>
    </row>
    <row r="1841" spans="16:16">
      <c r="P1841" s="3"/>
    </row>
    <row r="1842" spans="16:16">
      <c r="P1842" s="3"/>
    </row>
    <row r="1843" spans="16:16">
      <c r="P1843" s="3"/>
    </row>
    <row r="1844" spans="16:16">
      <c r="P1844" s="3"/>
    </row>
    <row r="1845" spans="16:16">
      <c r="P1845" s="3"/>
    </row>
    <row r="1846" spans="16:16">
      <c r="P1846" s="3"/>
    </row>
    <row r="1847" spans="16:16">
      <c r="P1847" s="3"/>
    </row>
    <row r="1848" spans="16:16">
      <c r="P1848" s="3"/>
    </row>
    <row r="1849" spans="16:16">
      <c r="P1849" s="3"/>
    </row>
    <row r="1850" spans="16:16">
      <c r="P1850" s="3"/>
    </row>
    <row r="1851" spans="16:16">
      <c r="P1851" s="3"/>
    </row>
    <row r="1852" spans="16:16">
      <c r="P1852" s="3"/>
    </row>
    <row r="1853" spans="16:16">
      <c r="P1853" s="3"/>
    </row>
    <row r="1854" spans="16:16">
      <c r="P1854" s="3"/>
    </row>
    <row r="1855" spans="16:16">
      <c r="P1855" s="3"/>
    </row>
    <row r="1856" spans="16:16">
      <c r="P1856" s="3"/>
    </row>
    <row r="1857" spans="16:16">
      <c r="P1857" s="3"/>
    </row>
    <row r="1858" spans="16:16">
      <c r="P1858" s="3"/>
    </row>
    <row r="1859" spans="16:16">
      <c r="P1859" s="3"/>
    </row>
    <row r="1860" spans="16:16">
      <c r="P1860" s="3"/>
    </row>
    <row r="1861" spans="16:16">
      <c r="P1861" s="3"/>
    </row>
    <row r="1862" spans="16:16">
      <c r="P1862" s="3"/>
    </row>
    <row r="1863" spans="16:16">
      <c r="P1863" s="3"/>
    </row>
    <row r="1864" spans="16:16">
      <c r="P1864" s="3"/>
    </row>
    <row r="1865" spans="16:16">
      <c r="P1865" s="3"/>
    </row>
    <row r="1866" spans="16:16">
      <c r="P1866" s="3"/>
    </row>
    <row r="1867" spans="16:16">
      <c r="P1867" s="3"/>
    </row>
    <row r="1868" spans="16:16">
      <c r="P1868" s="3"/>
    </row>
    <row r="1869" spans="16:16">
      <c r="P1869" s="3"/>
    </row>
    <row r="1870" spans="16:16">
      <c r="P1870" s="3"/>
    </row>
    <row r="1871" spans="16:16">
      <c r="P1871" s="3"/>
    </row>
    <row r="1872" spans="16:16">
      <c r="P1872" s="3"/>
    </row>
    <row r="1873" spans="16:16">
      <c r="P1873" s="3"/>
    </row>
    <row r="1874" spans="16:16">
      <c r="P1874" s="3"/>
    </row>
    <row r="1875" spans="16:16">
      <c r="P1875" s="3"/>
    </row>
    <row r="1876" spans="16:16">
      <c r="P1876" s="3"/>
    </row>
    <row r="1877" spans="16:16">
      <c r="P1877" s="3"/>
    </row>
    <row r="1878" spans="16:16">
      <c r="P1878" s="3"/>
    </row>
    <row r="1879" spans="16:16">
      <c r="P1879" s="3"/>
    </row>
    <row r="1880" spans="16:16">
      <c r="P1880" s="3"/>
    </row>
    <row r="1881" spans="16:16">
      <c r="P1881" s="3"/>
    </row>
    <row r="1882" spans="16:16">
      <c r="P1882" s="3"/>
    </row>
    <row r="1883" spans="16:16">
      <c r="P1883" s="3"/>
    </row>
    <row r="1884" spans="16:16">
      <c r="P1884" s="3"/>
    </row>
    <row r="1885" spans="16:16">
      <c r="P1885" s="3"/>
    </row>
    <row r="1886" spans="16:16">
      <c r="P1886" s="3"/>
    </row>
    <row r="1887" spans="16:16">
      <c r="P1887" s="3"/>
    </row>
    <row r="1888" spans="16:16">
      <c r="P1888" s="3"/>
    </row>
    <row r="1889" spans="16:16">
      <c r="P1889" s="3"/>
    </row>
    <row r="1890" spans="16:16">
      <c r="P1890" s="3"/>
    </row>
    <row r="1891" spans="16:16">
      <c r="P1891" s="3"/>
    </row>
    <row r="1892" spans="16:16">
      <c r="P1892" s="3"/>
    </row>
    <row r="1893" spans="16:16">
      <c r="P1893" s="3"/>
    </row>
    <row r="1894" spans="16:16">
      <c r="P1894" s="3"/>
    </row>
    <row r="1895" spans="16:16">
      <c r="P1895" s="3"/>
    </row>
    <row r="1896" spans="16:16">
      <c r="P1896" s="3"/>
    </row>
    <row r="1897" spans="16:16">
      <c r="P1897" s="3"/>
    </row>
    <row r="1898" spans="16:16">
      <c r="P1898" s="3"/>
    </row>
    <row r="1899" spans="16:16">
      <c r="P1899" s="3"/>
    </row>
    <row r="1900" spans="16:16">
      <c r="P1900" s="3"/>
    </row>
    <row r="1901" spans="16:16">
      <c r="P1901" s="3"/>
    </row>
    <row r="1902" spans="16:16">
      <c r="P1902" s="3"/>
    </row>
    <row r="1903" spans="16:16">
      <c r="P1903" s="3"/>
    </row>
    <row r="1904" spans="16:16">
      <c r="P1904" s="3"/>
    </row>
    <row r="1905" spans="16:16">
      <c r="P1905" s="3"/>
    </row>
    <row r="1906" spans="16:16">
      <c r="P1906" s="3"/>
    </row>
    <row r="1907" spans="16:16">
      <c r="P1907" s="3"/>
    </row>
    <row r="1908" spans="16:16">
      <c r="P1908" s="3"/>
    </row>
    <row r="1909" spans="16:16">
      <c r="P1909" s="3"/>
    </row>
    <row r="1910" spans="16:16">
      <c r="P1910" s="3"/>
    </row>
    <row r="1911" spans="16:16">
      <c r="P1911" s="3"/>
    </row>
    <row r="1912" spans="16:16">
      <c r="P1912" s="3"/>
    </row>
    <row r="1913" spans="16:16">
      <c r="P1913" s="3"/>
    </row>
    <row r="1914" spans="16:16">
      <c r="P1914" s="3"/>
    </row>
    <row r="1915" spans="16:16">
      <c r="P1915" s="3"/>
    </row>
    <row r="1916" spans="16:16">
      <c r="P1916" s="3"/>
    </row>
    <row r="1917" spans="16:16">
      <c r="P1917" s="3"/>
    </row>
    <row r="1918" spans="16:16">
      <c r="P1918" s="3"/>
    </row>
    <row r="1919" spans="16:16">
      <c r="P1919" s="3"/>
    </row>
    <row r="1920" spans="16:16">
      <c r="P1920" s="3"/>
    </row>
    <row r="1921" spans="16:16">
      <c r="P1921" s="3"/>
    </row>
    <row r="1922" spans="16:16">
      <c r="P1922" s="3"/>
    </row>
    <row r="1923" spans="16:16">
      <c r="P1923" s="3"/>
    </row>
    <row r="1924" spans="16:16">
      <c r="P1924" s="3"/>
    </row>
    <row r="1925" spans="16:16">
      <c r="P1925" s="3"/>
    </row>
    <row r="1926" spans="16:16">
      <c r="P1926" s="3"/>
    </row>
    <row r="1927" spans="16:16">
      <c r="P1927" s="3"/>
    </row>
    <row r="1928" spans="16:16">
      <c r="P1928" s="3"/>
    </row>
    <row r="1929" spans="16:16">
      <c r="P1929" s="3"/>
    </row>
    <row r="1930" spans="16:16">
      <c r="P1930" s="3"/>
    </row>
    <row r="1931" spans="16:16">
      <c r="P1931" s="3"/>
    </row>
    <row r="1932" spans="16:16">
      <c r="P1932" s="3"/>
    </row>
    <row r="1933" spans="16:16">
      <c r="P1933" s="3"/>
    </row>
    <row r="1934" spans="16:16">
      <c r="P1934" s="3"/>
    </row>
    <row r="1935" spans="16:16">
      <c r="P1935" s="3"/>
    </row>
    <row r="1936" spans="16:16">
      <c r="P1936" s="3"/>
    </row>
    <row r="1937" spans="16:16">
      <c r="P1937" s="3"/>
    </row>
    <row r="1938" spans="16:16">
      <c r="P1938" s="3"/>
    </row>
    <row r="1939" spans="16:16">
      <c r="P1939" s="3"/>
    </row>
    <row r="1940" spans="16:16">
      <c r="P1940" s="3"/>
    </row>
    <row r="1941" spans="16:16">
      <c r="P1941" s="3"/>
    </row>
    <row r="1942" spans="16:16">
      <c r="P1942" s="3"/>
    </row>
    <row r="1943" spans="16:16">
      <c r="P1943" s="3"/>
    </row>
    <row r="1944" spans="16:16">
      <c r="P1944" s="3"/>
    </row>
    <row r="1945" spans="16:16">
      <c r="P1945" s="3"/>
    </row>
    <row r="1946" spans="16:16">
      <c r="P1946" s="3"/>
    </row>
    <row r="1947" spans="16:16">
      <c r="P1947" s="3"/>
    </row>
    <row r="1948" spans="16:16">
      <c r="P1948" s="3"/>
    </row>
    <row r="1949" spans="16:16">
      <c r="P1949" s="3"/>
    </row>
    <row r="1950" spans="16:16">
      <c r="P1950" s="3"/>
    </row>
    <row r="1951" spans="16:16">
      <c r="P1951" s="3"/>
    </row>
    <row r="1952" spans="16:16">
      <c r="P1952" s="3"/>
    </row>
    <row r="1953" spans="16:16">
      <c r="P1953" s="3"/>
    </row>
    <row r="1954" spans="16:16">
      <c r="P1954" s="3"/>
    </row>
    <row r="1955" spans="16:16">
      <c r="P1955" s="3"/>
    </row>
    <row r="1956" spans="16:16">
      <c r="P1956" s="3"/>
    </row>
    <row r="1957" spans="16:16">
      <c r="P1957" s="3"/>
    </row>
    <row r="1958" spans="16:16">
      <c r="P1958" s="3"/>
    </row>
    <row r="1959" spans="16:16">
      <c r="P1959" s="3"/>
    </row>
    <row r="1960" spans="16:16">
      <c r="P1960" s="3"/>
    </row>
    <row r="1961" spans="16:16">
      <c r="P1961" s="3"/>
    </row>
    <row r="1962" spans="16:16">
      <c r="P1962" s="3"/>
    </row>
    <row r="1963" spans="16:16">
      <c r="P1963" s="3"/>
    </row>
    <row r="1964" spans="16:16">
      <c r="P1964" s="3"/>
    </row>
    <row r="1965" spans="16:16">
      <c r="P1965" s="3"/>
    </row>
    <row r="1966" spans="16:16">
      <c r="P1966" s="3"/>
    </row>
    <row r="1967" spans="16:16">
      <c r="P1967" s="3"/>
    </row>
    <row r="1968" spans="16:16">
      <c r="P1968" s="3"/>
    </row>
    <row r="1969" spans="16:16">
      <c r="P1969" s="3"/>
    </row>
    <row r="1970" spans="16:16">
      <c r="P1970" s="3"/>
    </row>
    <row r="1971" spans="16:16">
      <c r="P1971" s="3"/>
    </row>
    <row r="1972" spans="16:16">
      <c r="P1972" s="3"/>
    </row>
    <row r="1973" spans="16:16">
      <c r="P1973" s="3"/>
    </row>
    <row r="1974" spans="16:16">
      <c r="P1974" s="3"/>
    </row>
    <row r="1975" spans="16:16">
      <c r="P1975" s="3"/>
    </row>
    <row r="1976" spans="16:16">
      <c r="P1976" s="3"/>
    </row>
    <row r="1977" spans="16:16">
      <c r="P1977" s="3"/>
    </row>
    <row r="1978" spans="16:16">
      <c r="P1978" s="3"/>
    </row>
    <row r="1979" spans="16:16">
      <c r="P1979" s="3"/>
    </row>
    <row r="1980" spans="16:16">
      <c r="P1980" s="3"/>
    </row>
    <row r="1981" spans="16:16">
      <c r="P1981" s="3"/>
    </row>
    <row r="1982" spans="16:16">
      <c r="P1982" s="3"/>
    </row>
    <row r="1983" spans="16:16">
      <c r="P1983" s="3"/>
    </row>
    <row r="1984" spans="16:16">
      <c r="P1984" s="3"/>
    </row>
    <row r="1985" spans="16:16">
      <c r="P1985" s="3"/>
    </row>
    <row r="1986" spans="16:16">
      <c r="P1986" s="3"/>
    </row>
    <row r="1987" spans="16:16">
      <c r="P1987" s="3"/>
    </row>
    <row r="1988" spans="16:16">
      <c r="P1988" s="3"/>
    </row>
    <row r="1989" spans="16:16">
      <c r="P1989" s="3"/>
    </row>
    <row r="1990" spans="16:16">
      <c r="P1990" s="3"/>
    </row>
    <row r="1991" spans="16:16">
      <c r="P1991" s="3"/>
    </row>
    <row r="1992" spans="16:16">
      <c r="P1992" s="3"/>
    </row>
    <row r="1993" spans="16:16">
      <c r="P1993" s="3"/>
    </row>
    <row r="1994" spans="16:16">
      <c r="P1994" s="3"/>
    </row>
    <row r="1995" spans="16:16">
      <c r="P1995" s="3"/>
    </row>
    <row r="1996" spans="16:16">
      <c r="P1996" s="3"/>
    </row>
    <row r="1997" spans="16:16">
      <c r="P1997" s="3"/>
    </row>
    <row r="1998" spans="16:16">
      <c r="P1998" s="3"/>
    </row>
    <row r="1999" spans="16:16">
      <c r="P1999" s="3"/>
    </row>
    <row r="2000" spans="16:16">
      <c r="P2000" s="3"/>
    </row>
    <row r="2001" spans="16:16">
      <c r="P2001" s="3"/>
    </row>
    <row r="2002" spans="16:16">
      <c r="P2002" s="3"/>
    </row>
    <row r="2003" spans="16:16">
      <c r="P2003" s="3"/>
    </row>
    <row r="2004" spans="16:16">
      <c r="P2004" s="3"/>
    </row>
    <row r="2005" spans="16:16">
      <c r="P2005" s="3"/>
    </row>
    <row r="2006" spans="16:16">
      <c r="P2006" s="3"/>
    </row>
    <row r="2007" spans="16:16">
      <c r="P2007" s="3"/>
    </row>
    <row r="2008" spans="16:16">
      <c r="P2008" s="3"/>
    </row>
    <row r="2009" spans="16:16">
      <c r="P2009" s="3"/>
    </row>
    <row r="2010" spans="16:16">
      <c r="P2010" s="3"/>
    </row>
    <row r="2011" spans="16:16">
      <c r="P2011" s="3"/>
    </row>
    <row r="2012" spans="16:16">
      <c r="P2012" s="3"/>
    </row>
    <row r="2013" spans="16:16">
      <c r="P2013" s="3"/>
    </row>
    <row r="2014" spans="16:16">
      <c r="P2014" s="3"/>
    </row>
    <row r="2015" spans="16:16">
      <c r="P2015" s="3"/>
    </row>
    <row r="2016" spans="16:16">
      <c r="P2016" s="3"/>
    </row>
    <row r="2017" spans="16:16">
      <c r="P2017" s="3"/>
    </row>
    <row r="2018" spans="16:16">
      <c r="P2018" s="3"/>
    </row>
    <row r="2019" spans="16:16">
      <c r="P2019" s="3"/>
    </row>
    <row r="2020" spans="16:16">
      <c r="P2020" s="3"/>
    </row>
    <row r="2021" spans="16:16">
      <c r="P2021" s="3"/>
    </row>
    <row r="2022" spans="16:16">
      <c r="P2022" s="3"/>
    </row>
    <row r="2023" spans="16:16">
      <c r="P2023" s="3"/>
    </row>
    <row r="2024" spans="16:16">
      <c r="P2024" s="3"/>
    </row>
    <row r="2025" spans="16:16">
      <c r="P2025" s="3"/>
    </row>
    <row r="2026" spans="16:16">
      <c r="P2026" s="3"/>
    </row>
    <row r="2027" spans="16:16">
      <c r="P2027" s="3"/>
    </row>
    <row r="2028" spans="16:16">
      <c r="P2028" s="3"/>
    </row>
    <row r="2029" spans="16:16">
      <c r="P2029" s="3"/>
    </row>
    <row r="2030" spans="16:16">
      <c r="P2030" s="3"/>
    </row>
    <row r="2031" spans="16:16">
      <c r="P2031" s="3"/>
    </row>
    <row r="2032" spans="16:16">
      <c r="P2032" s="3"/>
    </row>
    <row r="2033" spans="16:16">
      <c r="P2033" s="3"/>
    </row>
    <row r="2034" spans="16:16">
      <c r="P2034" s="3"/>
    </row>
    <row r="2035" spans="16:16">
      <c r="P2035" s="3"/>
    </row>
    <row r="2036" spans="16:16">
      <c r="P2036" s="3"/>
    </row>
    <row r="2037" spans="16:16">
      <c r="P2037" s="3"/>
    </row>
    <row r="2038" spans="16:16">
      <c r="P2038" s="3"/>
    </row>
    <row r="2039" spans="16:16">
      <c r="P2039" s="3"/>
    </row>
    <row r="2040" spans="16:16">
      <c r="P2040" s="3"/>
    </row>
    <row r="2041" spans="16:16">
      <c r="P2041" s="3"/>
    </row>
    <row r="2042" spans="16:16">
      <c r="P2042" s="3"/>
    </row>
    <row r="2043" spans="16:16">
      <c r="P2043" s="3"/>
    </row>
    <row r="2044" spans="16:16">
      <c r="P2044" s="3"/>
    </row>
    <row r="2045" spans="16:16">
      <c r="P2045" s="3"/>
    </row>
    <row r="2046" spans="16:16">
      <c r="P2046" s="3"/>
    </row>
    <row r="2047" spans="16:16">
      <c r="P2047" s="3"/>
    </row>
    <row r="2048" spans="16:16">
      <c r="P2048" s="3"/>
    </row>
    <row r="2049" spans="16:16">
      <c r="P2049" s="3"/>
    </row>
    <row r="2050" spans="16:16">
      <c r="P2050" s="3"/>
    </row>
    <row r="2051" spans="16:16">
      <c r="P2051" s="3"/>
    </row>
    <row r="2052" spans="16:16">
      <c r="P2052" s="3"/>
    </row>
    <row r="2053" spans="16:16">
      <c r="P2053" s="3"/>
    </row>
    <row r="2054" spans="16:16">
      <c r="P2054" s="3"/>
    </row>
    <row r="2055" spans="16:16">
      <c r="P2055" s="3"/>
    </row>
    <row r="2056" spans="16:16">
      <c r="P2056" s="3"/>
    </row>
    <row r="2057" spans="16:16">
      <c r="P2057" s="3"/>
    </row>
    <row r="2058" spans="16:16">
      <c r="P2058" s="3"/>
    </row>
    <row r="2059" spans="16:16">
      <c r="P2059" s="3"/>
    </row>
    <row r="2060" spans="16:16">
      <c r="P2060" s="3"/>
    </row>
    <row r="2061" spans="16:16">
      <c r="P2061" s="3"/>
    </row>
    <row r="2062" spans="16:16">
      <c r="P2062" s="3"/>
    </row>
    <row r="2063" spans="16:16">
      <c r="P2063" s="3"/>
    </row>
    <row r="2064" spans="16:16">
      <c r="P2064" s="3"/>
    </row>
    <row r="2065" spans="16:16">
      <c r="P2065" s="3"/>
    </row>
    <row r="2066" spans="16:16">
      <c r="P2066" s="3"/>
    </row>
    <row r="2067" spans="16:16">
      <c r="P2067" s="3"/>
    </row>
    <row r="2068" spans="16:16">
      <c r="P2068" s="3"/>
    </row>
    <row r="2069" spans="16:16">
      <c r="P2069" s="3"/>
    </row>
    <row r="2070" spans="16:16">
      <c r="P2070" s="3"/>
    </row>
    <row r="2071" spans="16:16">
      <c r="P2071" s="3"/>
    </row>
    <row r="2072" spans="16:16">
      <c r="P2072" s="3"/>
    </row>
    <row r="2073" spans="16:16">
      <c r="P2073" s="3"/>
    </row>
    <row r="2074" spans="16:16">
      <c r="P2074" s="3"/>
    </row>
    <row r="2075" spans="16:16">
      <c r="P2075" s="3"/>
    </row>
    <row r="2076" spans="16:16">
      <c r="P2076" s="3"/>
    </row>
    <row r="2077" spans="16:16">
      <c r="P2077" s="3"/>
    </row>
    <row r="2078" spans="16:16">
      <c r="P2078" s="3"/>
    </row>
    <row r="2079" spans="16:16">
      <c r="P2079" s="3"/>
    </row>
    <row r="2080" spans="16:16">
      <c r="P2080" s="3"/>
    </row>
    <row r="2081" spans="16:16">
      <c r="P2081" s="3"/>
    </row>
    <row r="2082" spans="16:16">
      <c r="P2082" s="3"/>
    </row>
    <row r="2083" spans="16:16">
      <c r="P2083" s="3"/>
    </row>
    <row r="2084" spans="16:16">
      <c r="P2084" s="3"/>
    </row>
    <row r="2085" spans="16:16">
      <c r="P2085" s="3"/>
    </row>
    <row r="2086" spans="16:16">
      <c r="P2086" s="3"/>
    </row>
    <row r="2087" spans="16:16">
      <c r="P2087" s="3"/>
    </row>
    <row r="2088" spans="16:16">
      <c r="P2088" s="3"/>
    </row>
    <row r="2089" spans="16:16">
      <c r="P2089" s="3"/>
    </row>
    <row r="2090" spans="16:16">
      <c r="P2090" s="3"/>
    </row>
    <row r="2091" spans="16:16">
      <c r="P2091" s="3"/>
    </row>
    <row r="2092" spans="16:16">
      <c r="P2092" s="3"/>
    </row>
    <row r="2093" spans="16:16">
      <c r="P2093" s="3"/>
    </row>
    <row r="2094" spans="16:16">
      <c r="P2094" s="3"/>
    </row>
    <row r="2095" spans="16:16">
      <c r="P2095" s="3"/>
    </row>
    <row r="2096" spans="16:16">
      <c r="P2096" s="3"/>
    </row>
    <row r="2097" spans="16:16">
      <c r="P2097" s="3"/>
    </row>
    <row r="2098" spans="16:16">
      <c r="P2098" s="3"/>
    </row>
    <row r="2099" spans="16:16">
      <c r="P2099" s="3"/>
    </row>
    <row r="2100" spans="16:16">
      <c r="P2100" s="3"/>
    </row>
    <row r="2101" spans="16:16">
      <c r="P2101" s="3"/>
    </row>
    <row r="2102" spans="16:16">
      <c r="P2102" s="3"/>
    </row>
    <row r="2103" spans="16:16">
      <c r="P2103" s="3"/>
    </row>
    <row r="2104" spans="16:16">
      <c r="P2104" s="3"/>
    </row>
    <row r="2105" spans="16:16">
      <c r="P2105" s="3"/>
    </row>
    <row r="2106" spans="16:16">
      <c r="P2106" s="3"/>
    </row>
    <row r="2107" spans="16:16">
      <c r="P2107" s="3"/>
    </row>
    <row r="2108" spans="16:16">
      <c r="P2108" s="3"/>
    </row>
    <row r="2109" spans="16:16">
      <c r="P2109" s="3"/>
    </row>
    <row r="2110" spans="16:16">
      <c r="P2110" s="3"/>
    </row>
    <row r="2111" spans="16:16">
      <c r="P2111" s="3"/>
    </row>
    <row r="2112" spans="16:16">
      <c r="P2112" s="3"/>
    </row>
    <row r="2113" spans="16:16">
      <c r="P2113" s="3"/>
    </row>
    <row r="2114" spans="16:16">
      <c r="P2114" s="3"/>
    </row>
    <row r="2115" spans="16:16">
      <c r="P2115" s="3"/>
    </row>
    <row r="2116" spans="16:16">
      <c r="P2116" s="3"/>
    </row>
    <row r="2117" spans="16:16">
      <c r="P2117" s="3"/>
    </row>
    <row r="2118" spans="16:16">
      <c r="P2118" s="3"/>
    </row>
    <row r="2119" spans="16:16">
      <c r="P2119" s="3"/>
    </row>
    <row r="2120" spans="16:16">
      <c r="P2120" s="3"/>
    </row>
    <row r="2121" spans="16:16">
      <c r="P2121" s="3"/>
    </row>
    <row r="2122" spans="16:16">
      <c r="P2122" s="3"/>
    </row>
    <row r="2123" spans="16:16">
      <c r="P2123" s="3"/>
    </row>
    <row r="2124" spans="16:16">
      <c r="P2124" s="3"/>
    </row>
    <row r="2125" spans="16:16">
      <c r="P2125" s="3"/>
    </row>
    <row r="2126" spans="16:16">
      <c r="P2126" s="3"/>
    </row>
    <row r="2127" spans="16:16">
      <c r="P2127" s="3"/>
    </row>
    <row r="2128" spans="16:16">
      <c r="P2128" s="3"/>
    </row>
    <row r="2129" spans="16:16">
      <c r="P2129" s="3"/>
    </row>
    <row r="2130" spans="16:16">
      <c r="P2130" s="3"/>
    </row>
    <row r="2131" spans="16:16">
      <c r="P2131" s="3"/>
    </row>
    <row r="2132" spans="16:16">
      <c r="P2132" s="3"/>
    </row>
    <row r="2133" spans="16:16">
      <c r="P2133" s="3"/>
    </row>
    <row r="2134" spans="16:16">
      <c r="P2134" s="3"/>
    </row>
    <row r="2135" spans="16:16">
      <c r="P2135" s="3"/>
    </row>
    <row r="2136" spans="16:16">
      <c r="P2136" s="3"/>
    </row>
    <row r="2137" spans="16:16">
      <c r="P2137" s="3"/>
    </row>
    <row r="2138" spans="16:16">
      <c r="P2138" s="3"/>
    </row>
    <row r="2139" spans="16:16">
      <c r="P2139" s="3"/>
    </row>
    <row r="2140" spans="16:16">
      <c r="P2140" s="3"/>
    </row>
    <row r="2141" spans="16:16">
      <c r="P2141" s="3"/>
    </row>
    <row r="2142" spans="16:16">
      <c r="P2142" s="3"/>
    </row>
    <row r="2143" spans="16:16">
      <c r="P2143" s="3"/>
    </row>
    <row r="2144" spans="16:16">
      <c r="P2144" s="3"/>
    </row>
    <row r="2145" spans="16:16">
      <c r="P2145" s="3"/>
    </row>
    <row r="2146" spans="16:16">
      <c r="P2146" s="3"/>
    </row>
    <row r="2147" spans="16:16">
      <c r="P2147" s="3"/>
    </row>
    <row r="2148" spans="16:16">
      <c r="P2148" s="3"/>
    </row>
    <row r="2149" spans="16:16">
      <c r="P2149" s="3"/>
    </row>
    <row r="2150" spans="16:16">
      <c r="P2150" s="3"/>
    </row>
    <row r="2151" spans="16:16">
      <c r="P2151" s="3"/>
    </row>
    <row r="2152" spans="16:16">
      <c r="P2152" s="3"/>
    </row>
    <row r="2153" spans="16:16">
      <c r="P2153" s="3"/>
    </row>
    <row r="2154" spans="16:16">
      <c r="P2154" s="3"/>
    </row>
    <row r="2155" spans="16:16">
      <c r="P2155" s="3"/>
    </row>
    <row r="2156" spans="16:16">
      <c r="P2156" s="3"/>
    </row>
    <row r="2157" spans="16:16">
      <c r="P2157" s="3"/>
    </row>
    <row r="2158" spans="16:16">
      <c r="P2158" s="3"/>
    </row>
    <row r="2159" spans="16:16">
      <c r="P2159" s="3"/>
    </row>
    <row r="2160" spans="16:16">
      <c r="P2160" s="3"/>
    </row>
    <row r="2161" spans="16:16">
      <c r="P2161" s="3"/>
    </row>
    <row r="2162" spans="16:16">
      <c r="P2162" s="3"/>
    </row>
    <row r="2163" spans="16:16">
      <c r="P2163" s="3"/>
    </row>
    <row r="2164" spans="16:16">
      <c r="P2164" s="3"/>
    </row>
    <row r="2165" spans="16:16">
      <c r="P2165" s="3"/>
    </row>
    <row r="2166" spans="16:16">
      <c r="P2166" s="3"/>
    </row>
    <row r="2167" spans="16:16">
      <c r="P2167" s="3"/>
    </row>
    <row r="2168" spans="16:16">
      <c r="P2168" s="3"/>
    </row>
    <row r="2169" spans="16:16">
      <c r="P2169" s="3"/>
    </row>
    <row r="2170" spans="16:16">
      <c r="P2170" s="3"/>
    </row>
    <row r="2171" spans="16:16">
      <c r="P2171" s="3"/>
    </row>
    <row r="2172" spans="16:16">
      <c r="P2172" s="3"/>
    </row>
    <row r="2173" spans="16:16">
      <c r="P2173" s="3"/>
    </row>
    <row r="2174" spans="16:16">
      <c r="P2174" s="3"/>
    </row>
    <row r="2175" spans="16:16">
      <c r="P2175" s="3"/>
    </row>
    <row r="2176" spans="16:16">
      <c r="P2176" s="3"/>
    </row>
    <row r="2177" spans="16:16">
      <c r="P2177" s="3"/>
    </row>
    <row r="2178" spans="16:16">
      <c r="P2178" s="3"/>
    </row>
    <row r="2179" spans="16:16">
      <c r="P2179" s="3"/>
    </row>
    <row r="2180" spans="16:16">
      <c r="P2180" s="3"/>
    </row>
    <row r="2181" spans="16:16">
      <c r="P2181" s="3"/>
    </row>
    <row r="2182" spans="16:16">
      <c r="P2182" s="3"/>
    </row>
    <row r="2183" spans="16:16">
      <c r="P2183" s="3"/>
    </row>
    <row r="2184" spans="16:16">
      <c r="P2184" s="3"/>
    </row>
    <row r="2185" spans="16:16">
      <c r="P2185" s="3"/>
    </row>
    <row r="2186" spans="16:16">
      <c r="P2186" s="3"/>
    </row>
    <row r="2187" spans="16:16">
      <c r="P2187" s="3"/>
    </row>
    <row r="2188" spans="16:16">
      <c r="P2188" s="3"/>
    </row>
    <row r="2189" spans="16:16">
      <c r="P2189" s="3"/>
    </row>
    <row r="2190" spans="16:16">
      <c r="P2190" s="3"/>
    </row>
    <row r="2191" spans="16:16">
      <c r="P2191" s="3"/>
    </row>
    <row r="2192" spans="16:16">
      <c r="P2192" s="3"/>
    </row>
    <row r="2193" spans="16:16">
      <c r="P2193" s="3"/>
    </row>
    <row r="2194" spans="16:16">
      <c r="P2194" s="3"/>
    </row>
    <row r="2195" spans="16:16">
      <c r="P2195" s="3"/>
    </row>
    <row r="2196" spans="16:16">
      <c r="P2196" s="3"/>
    </row>
    <row r="2197" spans="16:16">
      <c r="P2197" s="3"/>
    </row>
    <row r="2198" spans="16:16">
      <c r="P2198" s="3"/>
    </row>
    <row r="2199" spans="16:16">
      <c r="P2199" s="3"/>
    </row>
    <row r="2200" spans="16:16">
      <c r="P2200" s="3"/>
    </row>
    <row r="2201" spans="16:16">
      <c r="P2201" s="3"/>
    </row>
    <row r="2202" spans="16:16">
      <c r="P2202" s="3"/>
    </row>
    <row r="2203" spans="16:16">
      <c r="P2203" s="3"/>
    </row>
    <row r="2204" spans="16:16">
      <c r="P2204" s="3"/>
    </row>
    <row r="2205" spans="16:16">
      <c r="P2205" s="3"/>
    </row>
    <row r="2206" spans="16:16">
      <c r="P2206" s="3"/>
    </row>
    <row r="2207" spans="16:16">
      <c r="P2207" s="3"/>
    </row>
    <row r="2208" spans="16:16">
      <c r="P2208" s="3"/>
    </row>
    <row r="2209" spans="16:16">
      <c r="P2209" s="3"/>
    </row>
    <row r="2210" spans="16:16">
      <c r="P2210" s="3"/>
    </row>
    <row r="2211" spans="16:16">
      <c r="P2211" s="3"/>
    </row>
    <row r="2212" spans="16:16">
      <c r="P2212" s="3"/>
    </row>
    <row r="2213" spans="16:16">
      <c r="P2213" s="3"/>
    </row>
    <row r="2214" spans="16:16">
      <c r="P2214" s="3"/>
    </row>
    <row r="2215" spans="16:16">
      <c r="P2215" s="3"/>
    </row>
    <row r="2216" spans="16:16">
      <c r="P2216" s="3"/>
    </row>
    <row r="2217" spans="16:16">
      <c r="P2217" s="3"/>
    </row>
    <row r="2218" spans="16:16">
      <c r="P2218" s="3"/>
    </row>
    <row r="2219" spans="16:16">
      <c r="P2219" s="3"/>
    </row>
    <row r="2220" spans="16:16">
      <c r="P2220" s="3"/>
    </row>
    <row r="2221" spans="16:16">
      <c r="P2221" s="3"/>
    </row>
    <row r="2222" spans="16:16">
      <c r="P2222" s="3"/>
    </row>
    <row r="2223" spans="16:16">
      <c r="P2223" s="3"/>
    </row>
    <row r="2224" spans="16:16">
      <c r="P2224" s="3"/>
    </row>
    <row r="2225" spans="16:16">
      <c r="P2225" s="3"/>
    </row>
    <row r="2226" spans="16:16">
      <c r="P2226" s="3"/>
    </row>
    <row r="2227" spans="16:16">
      <c r="P2227" s="3"/>
    </row>
    <row r="2228" spans="16:16">
      <c r="P2228" s="3"/>
    </row>
    <row r="2229" spans="16:16">
      <c r="P2229" s="3"/>
    </row>
    <row r="2230" spans="16:16">
      <c r="P2230" s="3"/>
    </row>
    <row r="2231" spans="16:16">
      <c r="P2231" s="3"/>
    </row>
    <row r="2232" spans="16:16">
      <c r="P2232" s="3"/>
    </row>
    <row r="2233" spans="16:16">
      <c r="P2233" s="3"/>
    </row>
    <row r="2234" spans="16:16">
      <c r="P2234" s="3"/>
    </row>
    <row r="2235" spans="16:16">
      <c r="P2235" s="3"/>
    </row>
    <row r="2236" spans="16:16">
      <c r="P2236" s="3"/>
    </row>
    <row r="2237" spans="16:16">
      <c r="P2237" s="3"/>
    </row>
    <row r="2238" spans="16:16">
      <c r="P2238" s="3"/>
    </row>
    <row r="2239" spans="16:16">
      <c r="P2239" s="3"/>
    </row>
    <row r="2240" spans="16:16">
      <c r="P2240" s="3"/>
    </row>
    <row r="2241" spans="16:16">
      <c r="P2241" s="3"/>
    </row>
    <row r="2242" spans="16:16">
      <c r="P2242" s="3"/>
    </row>
    <row r="2243" spans="16:16">
      <c r="P2243" s="3"/>
    </row>
    <row r="2244" spans="16:16">
      <c r="P2244" s="3"/>
    </row>
    <row r="2245" spans="16:16">
      <c r="P2245" s="3"/>
    </row>
    <row r="2246" spans="16:16">
      <c r="P2246" s="3"/>
    </row>
    <row r="2247" spans="16:16">
      <c r="P2247" s="3"/>
    </row>
    <row r="2248" spans="16:16">
      <c r="P2248" s="3"/>
    </row>
    <row r="2249" spans="16:16">
      <c r="P2249" s="3"/>
    </row>
    <row r="2250" spans="16:16">
      <c r="P2250" s="3"/>
    </row>
    <row r="2251" spans="16:16">
      <c r="P2251" s="3"/>
    </row>
    <row r="2252" spans="16:16">
      <c r="P2252" s="3"/>
    </row>
    <row r="2253" spans="16:16">
      <c r="P2253" s="3"/>
    </row>
    <row r="2254" spans="16:16">
      <c r="P2254" s="3"/>
    </row>
    <row r="2255" spans="16:16">
      <c r="P2255" s="3"/>
    </row>
    <row r="2256" spans="16:16">
      <c r="P2256" s="3"/>
    </row>
    <row r="2257" spans="16:16">
      <c r="P2257" s="3"/>
    </row>
    <row r="2258" spans="16:16">
      <c r="P2258" s="3"/>
    </row>
    <row r="2259" spans="16:16">
      <c r="P2259" s="3"/>
    </row>
    <row r="2260" spans="16:16">
      <c r="P2260" s="3"/>
    </row>
    <row r="2261" spans="16:16">
      <c r="P2261" s="3"/>
    </row>
    <row r="2262" spans="16:16">
      <c r="P2262" s="3"/>
    </row>
    <row r="2263" spans="16:16">
      <c r="P2263" s="3"/>
    </row>
    <row r="2264" spans="16:16">
      <c r="P2264" s="3"/>
    </row>
    <row r="2265" spans="16:16">
      <c r="P2265" s="3"/>
    </row>
    <row r="2266" spans="16:16">
      <c r="P2266" s="3"/>
    </row>
    <row r="2267" spans="16:16">
      <c r="P2267" s="3"/>
    </row>
    <row r="2268" spans="16:16">
      <c r="P2268" s="3"/>
    </row>
    <row r="2269" spans="16:16">
      <c r="P2269" s="3"/>
    </row>
    <row r="2270" spans="16:16">
      <c r="P2270" s="3"/>
    </row>
    <row r="2271" spans="16:16">
      <c r="P2271" s="3"/>
    </row>
    <row r="2272" spans="16:16">
      <c r="P2272" s="3"/>
    </row>
    <row r="2273" spans="16:16">
      <c r="P2273" s="3"/>
    </row>
    <row r="2274" spans="16:16">
      <c r="P2274" s="3"/>
    </row>
    <row r="2275" spans="16:16">
      <c r="P2275" s="3"/>
    </row>
    <row r="2276" spans="16:16">
      <c r="P2276" s="3"/>
    </row>
    <row r="2277" spans="16:16">
      <c r="P2277" s="3"/>
    </row>
    <row r="2278" spans="16:16">
      <c r="P2278" s="3"/>
    </row>
    <row r="2279" spans="16:16">
      <c r="P2279" s="3"/>
    </row>
    <row r="2280" spans="16:16">
      <c r="P2280" s="3"/>
    </row>
    <row r="2281" spans="16:16">
      <c r="P2281" s="3"/>
    </row>
    <row r="2282" spans="16:16">
      <c r="P2282" s="3"/>
    </row>
    <row r="2283" spans="16:16">
      <c r="P2283" s="3"/>
    </row>
    <row r="2284" spans="16:16">
      <c r="P2284" s="3"/>
    </row>
    <row r="2285" spans="16:16">
      <c r="P2285" s="3"/>
    </row>
    <row r="2286" spans="16:16">
      <c r="P2286" s="3"/>
    </row>
    <row r="2287" spans="16:16">
      <c r="P2287" s="3"/>
    </row>
    <row r="2288" spans="16:16">
      <c r="P2288" s="3"/>
    </row>
    <row r="2289" spans="16:16">
      <c r="P2289" s="3"/>
    </row>
    <row r="2290" spans="16:16">
      <c r="P2290" s="3"/>
    </row>
    <row r="2291" spans="16:16">
      <c r="P2291" s="3"/>
    </row>
    <row r="2292" spans="16:16">
      <c r="P2292" s="3"/>
    </row>
    <row r="2293" spans="16:16">
      <c r="P2293" s="3"/>
    </row>
    <row r="2294" spans="16:16">
      <c r="P2294" s="3"/>
    </row>
    <row r="2295" spans="16:16">
      <c r="P2295" s="3"/>
    </row>
    <row r="2296" spans="16:16">
      <c r="P2296" s="3"/>
    </row>
    <row r="2297" spans="16:16">
      <c r="P2297" s="3"/>
    </row>
    <row r="2298" spans="16:16">
      <c r="P2298" s="3"/>
    </row>
    <row r="2299" spans="16:16">
      <c r="P2299" s="3"/>
    </row>
    <row r="2300" spans="16:16">
      <c r="P2300" s="3"/>
    </row>
    <row r="2301" spans="16:16">
      <c r="P2301" s="3"/>
    </row>
    <row r="2302" spans="16:16">
      <c r="P2302" s="3"/>
    </row>
    <row r="2303" spans="16:16">
      <c r="P2303" s="3"/>
    </row>
    <row r="2304" spans="16:16">
      <c r="P2304" s="3"/>
    </row>
    <row r="2305" spans="16:16">
      <c r="P2305" s="3"/>
    </row>
    <row r="2306" spans="16:16">
      <c r="P2306" s="3"/>
    </row>
    <row r="2307" spans="16:16">
      <c r="P2307" s="3"/>
    </row>
    <row r="2308" spans="16:16">
      <c r="P2308" s="3"/>
    </row>
    <row r="2309" spans="16:16">
      <c r="P2309" s="3"/>
    </row>
    <row r="2310" spans="16:16">
      <c r="P2310" s="3"/>
    </row>
    <row r="2311" spans="16:16">
      <c r="P2311" s="3"/>
    </row>
    <row r="2312" spans="16:16">
      <c r="P2312" s="3"/>
    </row>
    <row r="2313" spans="16:16">
      <c r="P2313" s="3"/>
    </row>
    <row r="2314" spans="16:16">
      <c r="P2314" s="3"/>
    </row>
    <row r="2315" spans="16:16">
      <c r="P2315" s="3"/>
    </row>
    <row r="2316" spans="16:16">
      <c r="P2316" s="3"/>
    </row>
    <row r="2317" spans="16:16">
      <c r="P2317" s="3"/>
    </row>
    <row r="2318" spans="16:16">
      <c r="P2318" s="3"/>
    </row>
    <row r="2319" spans="16:16">
      <c r="P2319" s="3"/>
    </row>
    <row r="2320" spans="16:16">
      <c r="P2320" s="3"/>
    </row>
    <row r="2321" spans="16:16">
      <c r="P2321" s="3"/>
    </row>
    <row r="2322" spans="16:16">
      <c r="P2322" s="3"/>
    </row>
    <row r="2323" spans="16:16">
      <c r="P2323" s="3"/>
    </row>
    <row r="2324" spans="16:16">
      <c r="P2324" s="3"/>
    </row>
    <row r="2325" spans="16:16">
      <c r="P2325" s="3"/>
    </row>
    <row r="2326" spans="16:16">
      <c r="P2326" s="3"/>
    </row>
    <row r="2327" spans="16:16">
      <c r="P2327" s="3"/>
    </row>
    <row r="2328" spans="16:16">
      <c r="P2328" s="3"/>
    </row>
    <row r="2329" spans="16:16">
      <c r="P2329" s="3"/>
    </row>
    <row r="2330" spans="16:16">
      <c r="P2330" s="3"/>
    </row>
    <row r="2331" spans="16:16">
      <c r="P2331" s="3"/>
    </row>
    <row r="2332" spans="16:16">
      <c r="P2332" s="3"/>
    </row>
    <row r="2333" spans="16:16">
      <c r="P2333" s="3"/>
    </row>
    <row r="2334" spans="16:16">
      <c r="P2334" s="3"/>
    </row>
    <row r="2335" spans="16:16">
      <c r="P2335" s="3"/>
    </row>
    <row r="2336" spans="16:16">
      <c r="P2336" s="3"/>
    </row>
    <row r="2337" spans="16:16">
      <c r="P2337" s="3"/>
    </row>
    <row r="2338" spans="16:16">
      <c r="P2338" s="3"/>
    </row>
    <row r="2339" spans="16:16">
      <c r="P2339" s="3"/>
    </row>
    <row r="2340" spans="16:16">
      <c r="P2340" s="3"/>
    </row>
    <row r="2341" spans="16:16">
      <c r="P2341" s="3"/>
    </row>
    <row r="2342" spans="16:16">
      <c r="P2342" s="3"/>
    </row>
    <row r="2343" spans="16:16">
      <c r="P2343" s="3"/>
    </row>
    <row r="2344" spans="16:16">
      <c r="P2344" s="3"/>
    </row>
    <row r="2345" spans="16:16">
      <c r="P2345" s="3"/>
    </row>
    <row r="2346" spans="16:16">
      <c r="P2346" s="3"/>
    </row>
    <row r="2347" spans="16:16">
      <c r="P2347" s="3"/>
    </row>
    <row r="2348" spans="16:16">
      <c r="P2348" s="3"/>
    </row>
    <row r="2349" spans="16:16">
      <c r="P2349" s="3"/>
    </row>
    <row r="2350" spans="16:16">
      <c r="P2350" s="3"/>
    </row>
    <row r="2351" spans="16:16">
      <c r="P2351" s="3"/>
    </row>
    <row r="2352" spans="16:16">
      <c r="P2352" s="3"/>
    </row>
    <row r="2353" spans="16:16">
      <c r="P2353" s="3"/>
    </row>
    <row r="2354" spans="16:16">
      <c r="P2354" s="3"/>
    </row>
    <row r="2355" spans="16:16">
      <c r="P2355" s="3"/>
    </row>
    <row r="2356" spans="16:16">
      <c r="P2356" s="3"/>
    </row>
    <row r="2357" spans="16:16">
      <c r="P2357" s="3"/>
    </row>
    <row r="2358" spans="16:16">
      <c r="P2358" s="3"/>
    </row>
    <row r="2359" spans="16:16">
      <c r="P2359" s="3"/>
    </row>
    <row r="2360" spans="16:16">
      <c r="P2360" s="3"/>
    </row>
    <row r="2361" spans="16:16">
      <c r="P2361" s="3"/>
    </row>
    <row r="2362" spans="16:16">
      <c r="P2362" s="3"/>
    </row>
    <row r="2363" spans="16:16">
      <c r="P2363" s="3"/>
    </row>
    <row r="2364" spans="16:16">
      <c r="P2364" s="3"/>
    </row>
    <row r="2365" spans="16:16">
      <c r="P2365" s="3"/>
    </row>
    <row r="2366" spans="16:16">
      <c r="P2366" s="3"/>
    </row>
    <row r="2367" spans="16:16">
      <c r="P2367" s="3"/>
    </row>
    <row r="2368" spans="16:16">
      <c r="P2368" s="3"/>
    </row>
    <row r="2369" spans="16:16">
      <c r="P2369" s="3"/>
    </row>
    <row r="2370" spans="16:16">
      <c r="P2370" s="3"/>
    </row>
    <row r="2371" spans="16:16">
      <c r="P2371" s="3"/>
    </row>
    <row r="2372" spans="16:16">
      <c r="P2372" s="3"/>
    </row>
    <row r="2373" spans="16:16">
      <c r="P2373" s="3"/>
    </row>
    <row r="2374" spans="16:16">
      <c r="P2374" s="3"/>
    </row>
    <row r="2375" spans="16:16">
      <c r="P2375" s="3"/>
    </row>
    <row r="2376" spans="16:16">
      <c r="P2376" s="3"/>
    </row>
    <row r="2377" spans="16:16">
      <c r="P2377" s="3"/>
    </row>
    <row r="2378" spans="16:16">
      <c r="P2378" s="3"/>
    </row>
    <row r="2379" spans="16:16">
      <c r="P2379" s="3"/>
    </row>
    <row r="2380" spans="16:16">
      <c r="P2380" s="3"/>
    </row>
    <row r="2381" spans="16:16">
      <c r="P2381" s="3"/>
    </row>
    <row r="2382" spans="16:16">
      <c r="P2382" s="3"/>
    </row>
    <row r="2383" spans="16:16">
      <c r="P2383" s="3"/>
    </row>
    <row r="2384" spans="16:16">
      <c r="P2384" s="3"/>
    </row>
    <row r="2385" spans="16:16">
      <c r="P2385" s="3"/>
    </row>
    <row r="2386" spans="16:16">
      <c r="P2386" s="3"/>
    </row>
    <row r="2387" spans="16:16">
      <c r="P2387" s="3"/>
    </row>
    <row r="2388" spans="16:16">
      <c r="P2388" s="3"/>
    </row>
    <row r="2389" spans="16:16">
      <c r="P2389" s="3"/>
    </row>
    <row r="2390" spans="16:16">
      <c r="P2390" s="3"/>
    </row>
    <row r="2391" spans="16:16">
      <c r="P2391" s="3"/>
    </row>
    <row r="2392" spans="16:16">
      <c r="P2392" s="3"/>
    </row>
    <row r="2393" spans="16:16">
      <c r="P2393" s="3"/>
    </row>
    <row r="2394" spans="16:16">
      <c r="P2394" s="3"/>
    </row>
    <row r="2395" spans="16:16">
      <c r="P2395" s="3"/>
    </row>
    <row r="2396" spans="16:16">
      <c r="P2396" s="3"/>
    </row>
    <row r="2397" spans="16:16">
      <c r="P2397" s="3"/>
    </row>
    <row r="2398" spans="16:16">
      <c r="P2398" s="3"/>
    </row>
    <row r="2399" spans="16:16">
      <c r="P2399" s="3"/>
    </row>
    <row r="2400" spans="16:16">
      <c r="P2400" s="3"/>
    </row>
    <row r="2401" spans="16:16">
      <c r="P2401" s="3"/>
    </row>
    <row r="2402" spans="16:16">
      <c r="P2402" s="3"/>
    </row>
    <row r="2403" spans="16:16">
      <c r="P2403" s="3"/>
    </row>
    <row r="2404" spans="16:16">
      <c r="P2404" s="3"/>
    </row>
    <row r="2405" spans="16:16">
      <c r="P2405" s="3"/>
    </row>
    <row r="2406" spans="16:16">
      <c r="P2406" s="3"/>
    </row>
    <row r="2407" spans="16:16">
      <c r="P2407" s="3"/>
    </row>
    <row r="2408" spans="16:16">
      <c r="P2408" s="3"/>
    </row>
    <row r="2409" spans="16:16">
      <c r="P2409" s="3"/>
    </row>
    <row r="2410" spans="16:16">
      <c r="P2410" s="3"/>
    </row>
    <row r="2411" spans="16:16">
      <c r="P2411" s="3"/>
    </row>
    <row r="2412" spans="16:16">
      <c r="P2412" s="3"/>
    </row>
    <row r="2413" spans="16:16">
      <c r="P2413" s="3"/>
    </row>
    <row r="2414" spans="16:16">
      <c r="P2414" s="3"/>
    </row>
    <row r="2415" spans="16:16">
      <c r="P2415" s="3"/>
    </row>
    <row r="2416" spans="16:16">
      <c r="P2416" s="3"/>
    </row>
    <row r="2417" spans="16:16">
      <c r="P2417" s="3"/>
    </row>
    <row r="2418" spans="16:16">
      <c r="P2418" s="3"/>
    </row>
    <row r="2419" spans="16:16">
      <c r="P2419" s="3"/>
    </row>
    <row r="2420" spans="16:16">
      <c r="P2420" s="3"/>
    </row>
    <row r="2421" spans="16:16">
      <c r="P2421" s="3"/>
    </row>
    <row r="2422" spans="16:16">
      <c r="P2422" s="3"/>
    </row>
    <row r="2423" spans="16:16">
      <c r="P2423" s="3"/>
    </row>
    <row r="2424" spans="16:16">
      <c r="P2424" s="3"/>
    </row>
    <row r="2425" spans="16:16">
      <c r="P2425" s="3"/>
    </row>
    <row r="2426" spans="16:16">
      <c r="P2426" s="3"/>
    </row>
    <row r="2427" spans="16:16">
      <c r="P2427" s="3"/>
    </row>
    <row r="2428" spans="16:16">
      <c r="P2428" s="3"/>
    </row>
    <row r="2429" spans="16:16">
      <c r="P2429" s="3"/>
    </row>
    <row r="2430" spans="16:16">
      <c r="P2430" s="3"/>
    </row>
    <row r="2431" spans="16:16">
      <c r="P2431" s="3"/>
    </row>
    <row r="2432" spans="16:16">
      <c r="P2432" s="3"/>
    </row>
    <row r="2433" spans="16:16">
      <c r="P2433" s="3"/>
    </row>
    <row r="2434" spans="16:16">
      <c r="P2434" s="3"/>
    </row>
    <row r="2435" spans="16:16">
      <c r="P2435" s="3"/>
    </row>
    <row r="2436" spans="16:16">
      <c r="P2436" s="3"/>
    </row>
    <row r="2437" spans="16:16">
      <c r="P2437" s="3"/>
    </row>
    <row r="2438" spans="16:16">
      <c r="P2438" s="3"/>
    </row>
    <row r="2439" spans="16:16">
      <c r="P2439" s="3"/>
    </row>
    <row r="2440" spans="16:16">
      <c r="P2440" s="3"/>
    </row>
    <row r="2441" spans="16:16">
      <c r="P2441" s="3"/>
    </row>
    <row r="2442" spans="16:16">
      <c r="P2442" s="3"/>
    </row>
    <row r="2443" spans="16:16">
      <c r="P2443" s="3"/>
    </row>
    <row r="2444" spans="16:16">
      <c r="P2444" s="3"/>
    </row>
    <row r="2445" spans="16:16">
      <c r="P2445" s="3"/>
    </row>
    <row r="2446" spans="16:16">
      <c r="P2446" s="3"/>
    </row>
    <row r="2447" spans="16:16">
      <c r="P2447" s="3"/>
    </row>
    <row r="2448" spans="16:16">
      <c r="P2448" s="3"/>
    </row>
    <row r="2449" spans="16:16">
      <c r="P2449" s="3"/>
    </row>
    <row r="2450" spans="16:16">
      <c r="P2450" s="3"/>
    </row>
    <row r="2451" spans="16:16">
      <c r="P2451" s="3"/>
    </row>
    <row r="2452" spans="16:16">
      <c r="P2452" s="3"/>
    </row>
    <row r="2453" spans="16:16">
      <c r="P2453" s="3"/>
    </row>
    <row r="2454" spans="16:16">
      <c r="P2454" s="3"/>
    </row>
    <row r="2455" spans="16:16">
      <c r="P2455" s="3"/>
    </row>
    <row r="2456" spans="16:16">
      <c r="P2456" s="3"/>
    </row>
    <row r="2457" spans="16:16">
      <c r="P2457" s="3"/>
    </row>
    <row r="2458" spans="16:16">
      <c r="P2458" s="3"/>
    </row>
    <row r="2459" spans="16:16">
      <c r="P2459" s="3"/>
    </row>
    <row r="2460" spans="16:16">
      <c r="P2460" s="3"/>
    </row>
    <row r="2461" spans="16:16">
      <c r="P2461" s="3"/>
    </row>
    <row r="2462" spans="16:16">
      <c r="P2462" s="3"/>
    </row>
    <row r="2463" spans="16:16">
      <c r="P2463" s="3"/>
    </row>
    <row r="2464" spans="16:16">
      <c r="P2464" s="3"/>
    </row>
    <row r="2465" spans="16:16">
      <c r="P2465" s="3"/>
    </row>
    <row r="2466" spans="16:16">
      <c r="P2466" s="3"/>
    </row>
    <row r="2467" spans="16:16">
      <c r="P2467" s="3"/>
    </row>
    <row r="2468" spans="16:16">
      <c r="P2468" s="3"/>
    </row>
    <row r="2469" spans="16:16">
      <c r="P2469" s="3"/>
    </row>
    <row r="2470" spans="16:16">
      <c r="P2470" s="3"/>
    </row>
    <row r="2471" spans="16:16">
      <c r="P2471" s="3"/>
    </row>
    <row r="2472" spans="16:16">
      <c r="P2472" s="3"/>
    </row>
    <row r="2473" spans="16:16">
      <c r="P2473" s="3"/>
    </row>
    <row r="2474" spans="16:16">
      <c r="P2474" s="3"/>
    </row>
    <row r="2475" spans="16:16">
      <c r="P2475" s="3"/>
    </row>
    <row r="2476" spans="16:16">
      <c r="P2476" s="3"/>
    </row>
    <row r="2477" spans="16:16">
      <c r="P2477" s="3"/>
    </row>
    <row r="2478" spans="16:16">
      <c r="P2478" s="3"/>
    </row>
    <row r="2479" spans="16:16">
      <c r="P2479" s="3"/>
    </row>
    <row r="2480" spans="16:16">
      <c r="P2480" s="3"/>
    </row>
    <row r="2481" spans="16:16">
      <c r="P2481" s="3"/>
    </row>
    <row r="2482" spans="16:16">
      <c r="P2482" s="3"/>
    </row>
    <row r="2483" spans="16:16">
      <c r="P2483" s="3"/>
    </row>
    <row r="2484" spans="16:16">
      <c r="P2484" s="3"/>
    </row>
    <row r="2485" spans="16:16">
      <c r="P2485" s="3"/>
    </row>
    <row r="2486" spans="16:16">
      <c r="P2486" s="3"/>
    </row>
    <row r="2487" spans="16:16">
      <c r="P2487" s="3"/>
    </row>
    <row r="2488" spans="16:16">
      <c r="P2488" s="3"/>
    </row>
    <row r="2489" spans="16:16">
      <c r="P2489" s="3"/>
    </row>
    <row r="2490" spans="16:16">
      <c r="P2490" s="3"/>
    </row>
    <row r="2491" spans="16:16">
      <c r="P2491" s="3"/>
    </row>
    <row r="2492" spans="16:16">
      <c r="P2492" s="3"/>
    </row>
    <row r="2493" spans="16:16">
      <c r="P2493" s="3"/>
    </row>
    <row r="2494" spans="16:16">
      <c r="P2494" s="3"/>
    </row>
    <row r="2495" spans="16:16">
      <c r="P2495" s="3"/>
    </row>
    <row r="2496" spans="16:16">
      <c r="P2496" s="3"/>
    </row>
    <row r="2497" spans="16:16">
      <c r="P2497" s="3"/>
    </row>
    <row r="2498" spans="16:16">
      <c r="P2498" s="3"/>
    </row>
    <row r="2499" spans="16:16">
      <c r="P2499" s="3"/>
    </row>
    <row r="2500" spans="16:16">
      <c r="P2500" s="3"/>
    </row>
    <row r="2501" spans="16:16">
      <c r="P2501" s="3"/>
    </row>
    <row r="2502" spans="16:16">
      <c r="P2502" s="3"/>
    </row>
    <row r="2503" spans="16:16">
      <c r="P2503" s="3"/>
    </row>
    <row r="2504" spans="16:16">
      <c r="P2504" s="3"/>
    </row>
    <row r="2505" spans="16:16">
      <c r="P2505" s="3"/>
    </row>
    <row r="2506" spans="16:16">
      <c r="P2506" s="3"/>
    </row>
    <row r="2507" spans="16:16">
      <c r="P2507" s="3"/>
    </row>
    <row r="2508" spans="16:16">
      <c r="P2508" s="3"/>
    </row>
    <row r="2509" spans="16:16">
      <c r="P2509" s="3"/>
    </row>
    <row r="2510" spans="16:16">
      <c r="P2510" s="3"/>
    </row>
    <row r="2511" spans="16:16">
      <c r="P2511" s="3"/>
    </row>
    <row r="2512" spans="16:16">
      <c r="P2512" s="3"/>
    </row>
    <row r="2513" spans="16:16">
      <c r="P2513" s="3"/>
    </row>
    <row r="2514" spans="16:16">
      <c r="P2514" s="3"/>
    </row>
    <row r="2515" spans="16:16">
      <c r="P2515" s="3"/>
    </row>
    <row r="2516" spans="16:16">
      <c r="P2516" s="3"/>
    </row>
    <row r="2517" spans="16:16">
      <c r="P2517" s="3"/>
    </row>
    <row r="2518" spans="16:16">
      <c r="P2518" s="3"/>
    </row>
    <row r="2519" spans="16:16">
      <c r="P2519" s="3"/>
    </row>
    <row r="2520" spans="16:16">
      <c r="P2520" s="3"/>
    </row>
    <row r="2521" spans="16:16">
      <c r="P2521" s="3"/>
    </row>
    <row r="2522" spans="16:16">
      <c r="P2522" s="3"/>
    </row>
    <row r="2523" spans="16:16">
      <c r="P2523" s="3"/>
    </row>
    <row r="2524" spans="16:16">
      <c r="P2524" s="3"/>
    </row>
    <row r="2525" spans="16:16">
      <c r="P2525" s="3"/>
    </row>
    <row r="2526" spans="16:16">
      <c r="P2526" s="3"/>
    </row>
    <row r="2527" spans="16:16">
      <c r="P2527" s="3"/>
    </row>
    <row r="2528" spans="16:16">
      <c r="P2528" s="3"/>
    </row>
    <row r="2529" spans="16:16">
      <c r="P2529" s="3"/>
    </row>
    <row r="2530" spans="16:16">
      <c r="P2530" s="3"/>
    </row>
    <row r="2531" spans="16:16">
      <c r="P2531" s="3"/>
    </row>
    <row r="2532" spans="16:16">
      <c r="P2532" s="3"/>
    </row>
    <row r="2533" spans="16:16">
      <c r="P2533" s="3"/>
    </row>
    <row r="2534" spans="16:16">
      <c r="P2534" s="3"/>
    </row>
    <row r="2535" spans="16:16">
      <c r="P2535" s="3"/>
    </row>
    <row r="2536" spans="16:16">
      <c r="P2536" s="3"/>
    </row>
    <row r="2537" spans="16:16">
      <c r="P2537" s="3"/>
    </row>
    <row r="2538" spans="16:16">
      <c r="P2538" s="3"/>
    </row>
    <row r="2539" spans="16:16">
      <c r="P2539" s="3"/>
    </row>
    <row r="2540" spans="16:16">
      <c r="P2540" s="3"/>
    </row>
    <row r="2541" spans="16:16">
      <c r="P2541" s="3"/>
    </row>
    <row r="2542" spans="16:16">
      <c r="P2542" s="3"/>
    </row>
    <row r="2543" spans="16:16">
      <c r="P2543" s="3"/>
    </row>
    <row r="2544" spans="16:16">
      <c r="P2544" s="3"/>
    </row>
    <row r="2545" spans="16:16">
      <c r="P2545" s="3"/>
    </row>
    <row r="2546" spans="16:16">
      <c r="P2546" s="3"/>
    </row>
    <row r="2547" spans="16:16">
      <c r="P2547" s="3"/>
    </row>
    <row r="2548" spans="16:16">
      <c r="P2548" s="3"/>
    </row>
    <row r="2549" spans="16:16">
      <c r="P2549" s="3"/>
    </row>
    <row r="2550" spans="16:16">
      <c r="P2550" s="3"/>
    </row>
    <row r="2551" spans="16:16">
      <c r="P2551" s="3"/>
    </row>
    <row r="2552" spans="16:16">
      <c r="P2552" s="3"/>
    </row>
    <row r="2553" spans="16:16">
      <c r="P2553" s="3"/>
    </row>
    <row r="2554" spans="16:16">
      <c r="P2554" s="3"/>
    </row>
    <row r="2555" spans="16:16">
      <c r="P2555" s="3"/>
    </row>
    <row r="2556" spans="16:16">
      <c r="P2556" s="3"/>
    </row>
    <row r="2557" spans="16:16">
      <c r="P2557" s="3"/>
    </row>
    <row r="2558" spans="16:16">
      <c r="P2558" s="3"/>
    </row>
    <row r="2559" spans="16:16">
      <c r="P2559" s="3"/>
    </row>
    <row r="2560" spans="16:16">
      <c r="P2560" s="3"/>
    </row>
    <row r="2561" spans="16:16">
      <c r="P2561" s="3"/>
    </row>
    <row r="2562" spans="16:16">
      <c r="P2562" s="3"/>
    </row>
    <row r="2563" spans="16:16">
      <c r="P2563" s="3"/>
    </row>
    <row r="2564" spans="16:16">
      <c r="P2564" s="3"/>
    </row>
    <row r="2565" spans="16:16">
      <c r="P2565" s="3"/>
    </row>
    <row r="2566" spans="16:16">
      <c r="P2566" s="3"/>
    </row>
    <row r="2567" spans="16:16">
      <c r="P2567" s="3"/>
    </row>
    <row r="2568" spans="16:16">
      <c r="P2568" s="3"/>
    </row>
    <row r="2569" spans="16:16">
      <c r="P2569" s="3"/>
    </row>
    <row r="2570" spans="16:16">
      <c r="P2570" s="3"/>
    </row>
    <row r="2571" spans="16:16">
      <c r="P2571" s="3"/>
    </row>
    <row r="2572" spans="16:16">
      <c r="P2572" s="3"/>
    </row>
    <row r="2573" spans="16:16">
      <c r="P2573" s="3"/>
    </row>
    <row r="2574" spans="16:16">
      <c r="P2574" s="3"/>
    </row>
    <row r="2575" spans="16:16">
      <c r="P2575" s="3"/>
    </row>
    <row r="2576" spans="16:16">
      <c r="P2576" s="3"/>
    </row>
    <row r="2577" spans="16:16">
      <c r="P2577" s="3"/>
    </row>
    <row r="2578" spans="16:16">
      <c r="P2578" s="3"/>
    </row>
    <row r="2579" spans="16:16">
      <c r="P2579" s="3"/>
    </row>
    <row r="2580" spans="16:16">
      <c r="P2580" s="3"/>
    </row>
    <row r="2581" spans="16:16">
      <c r="P2581" s="3"/>
    </row>
    <row r="2582" spans="16:16">
      <c r="P2582" s="3"/>
    </row>
    <row r="2583" spans="16:16">
      <c r="P2583" s="3"/>
    </row>
    <row r="2584" spans="16:16">
      <c r="P2584" s="3"/>
    </row>
    <row r="2585" spans="16:16">
      <c r="P2585" s="3"/>
    </row>
    <row r="2586" spans="16:16">
      <c r="P2586" s="3"/>
    </row>
    <row r="2587" spans="16:16">
      <c r="P2587" s="3"/>
    </row>
    <row r="2588" spans="16:16">
      <c r="P2588" s="3"/>
    </row>
    <row r="2589" spans="16:16">
      <c r="P2589" s="3"/>
    </row>
    <row r="2590" spans="16:16">
      <c r="P2590" s="3"/>
    </row>
    <row r="2591" spans="16:16">
      <c r="P2591" s="3"/>
    </row>
    <row r="2592" spans="16:16">
      <c r="P2592" s="3"/>
    </row>
    <row r="2593" spans="16:16">
      <c r="P2593" s="3"/>
    </row>
    <row r="2594" spans="16:16">
      <c r="P2594" s="3"/>
    </row>
    <row r="2595" spans="16:16">
      <c r="P2595" s="3"/>
    </row>
    <row r="2596" spans="16:16">
      <c r="P2596" s="3"/>
    </row>
    <row r="2597" spans="16:16">
      <c r="P2597" s="3"/>
    </row>
    <row r="2598" spans="16:16">
      <c r="P2598" s="3"/>
    </row>
    <row r="2599" spans="16:16">
      <c r="P2599" s="3"/>
    </row>
    <row r="2600" spans="16:16">
      <c r="P2600" s="3"/>
    </row>
    <row r="2601" spans="16:16">
      <c r="P2601" s="3"/>
    </row>
    <row r="2602" spans="16:16">
      <c r="P2602" s="3"/>
    </row>
    <row r="2603" spans="16:16">
      <c r="P2603" s="3"/>
    </row>
    <row r="2604" spans="16:16">
      <c r="P2604" s="3"/>
    </row>
    <row r="2605" spans="16:16">
      <c r="P2605" s="3"/>
    </row>
    <row r="2606" spans="16:16">
      <c r="P2606" s="3"/>
    </row>
    <row r="2607" spans="16:16">
      <c r="P2607" s="3"/>
    </row>
    <row r="2608" spans="16:16">
      <c r="P2608" s="3"/>
    </row>
    <row r="2609" spans="16:16">
      <c r="P2609" s="3"/>
    </row>
    <row r="2610" spans="16:16">
      <c r="P2610" s="3"/>
    </row>
    <row r="2611" spans="16:16">
      <c r="P2611" s="3"/>
    </row>
    <row r="2612" spans="16:16">
      <c r="P2612" s="3"/>
    </row>
    <row r="2613" spans="16:16">
      <c r="P2613" s="3"/>
    </row>
    <row r="2614" spans="16:16">
      <c r="P2614" s="3"/>
    </row>
    <row r="2615" spans="16:16">
      <c r="P2615" s="3"/>
    </row>
    <row r="2616" spans="16:16">
      <c r="P2616" s="3"/>
    </row>
    <row r="2617" spans="16:16">
      <c r="P2617" s="3"/>
    </row>
    <row r="2618" spans="16:16">
      <c r="P2618" s="3"/>
    </row>
    <row r="2619" spans="16:16">
      <c r="P2619" s="3"/>
    </row>
    <row r="2620" spans="16:16">
      <c r="P2620" s="3"/>
    </row>
    <row r="2621" spans="16:16">
      <c r="P2621" s="3"/>
    </row>
    <row r="2622" spans="16:16">
      <c r="P2622" s="3"/>
    </row>
    <row r="2623" spans="16:16">
      <c r="P2623" s="3"/>
    </row>
    <row r="2624" spans="16:16">
      <c r="P2624" s="3"/>
    </row>
    <row r="2625" spans="16:16">
      <c r="P2625" s="3"/>
    </row>
    <row r="2626" spans="16:16">
      <c r="P2626" s="3"/>
    </row>
    <row r="2627" spans="16:16">
      <c r="P2627" s="3"/>
    </row>
    <row r="2628" spans="16:16">
      <c r="P2628" s="3"/>
    </row>
    <row r="2629" spans="16:16">
      <c r="P2629" s="3"/>
    </row>
    <row r="2630" spans="16:16">
      <c r="P2630" s="3"/>
    </row>
    <row r="2631" spans="16:16">
      <c r="P2631" s="3"/>
    </row>
    <row r="2632" spans="16:16">
      <c r="P2632" s="3"/>
    </row>
    <row r="2633" spans="16:16">
      <c r="P2633" s="3"/>
    </row>
    <row r="2634" spans="16:16">
      <c r="P2634" s="3"/>
    </row>
    <row r="2635" spans="16:16">
      <c r="P2635" s="3"/>
    </row>
    <row r="2636" spans="16:16">
      <c r="P2636" s="3"/>
    </row>
    <row r="2637" spans="16:16">
      <c r="P2637" s="3"/>
    </row>
    <row r="2638" spans="16:16">
      <c r="P2638" s="3"/>
    </row>
    <row r="2639" spans="16:16">
      <c r="P2639" s="3"/>
    </row>
    <row r="2640" spans="16:16">
      <c r="P2640" s="3"/>
    </row>
    <row r="2641" spans="16:16">
      <c r="P2641" s="3"/>
    </row>
    <row r="2642" spans="16:16">
      <c r="P2642" s="3"/>
    </row>
    <row r="2643" spans="16:16">
      <c r="P2643" s="3"/>
    </row>
    <row r="2644" spans="16:16">
      <c r="P2644" s="3"/>
    </row>
    <row r="2645" spans="16:16">
      <c r="P2645" s="3"/>
    </row>
    <row r="2646" spans="16:16">
      <c r="P2646" s="3"/>
    </row>
    <row r="2647" spans="16:16">
      <c r="P2647" s="3"/>
    </row>
    <row r="2648" spans="16:16">
      <c r="P2648" s="3"/>
    </row>
    <row r="2649" spans="16:16">
      <c r="P2649" s="3"/>
    </row>
    <row r="2650" spans="16:16">
      <c r="P2650" s="3"/>
    </row>
    <row r="2651" spans="16:16">
      <c r="P2651" s="3"/>
    </row>
    <row r="2652" spans="16:16">
      <c r="P2652" s="3"/>
    </row>
    <row r="2653" spans="16:16">
      <c r="P2653" s="3"/>
    </row>
    <row r="2654" spans="16:16">
      <c r="P2654" s="3"/>
    </row>
    <row r="2655" spans="16:16">
      <c r="P2655" s="3"/>
    </row>
    <row r="2656" spans="16:16">
      <c r="P2656" s="3"/>
    </row>
    <row r="2657" spans="16:16">
      <c r="P2657" s="3"/>
    </row>
    <row r="2658" spans="16:16">
      <c r="P2658" s="3"/>
    </row>
    <row r="2659" spans="16:16">
      <c r="P2659" s="3"/>
    </row>
    <row r="2660" spans="16:16">
      <c r="P2660" s="3"/>
    </row>
    <row r="2661" spans="16:16">
      <c r="P2661" s="3"/>
    </row>
    <row r="2662" spans="16:16">
      <c r="P2662" s="3"/>
    </row>
    <row r="2663" spans="16:16">
      <c r="P2663" s="3"/>
    </row>
    <row r="2664" spans="16:16">
      <c r="P2664" s="3"/>
    </row>
    <row r="2665" spans="16:16">
      <c r="P2665" s="3"/>
    </row>
    <row r="2666" spans="16:16">
      <c r="P2666" s="3"/>
    </row>
    <row r="2667" spans="16:16">
      <c r="P2667" s="3"/>
    </row>
    <row r="2668" spans="16:16">
      <c r="P2668" s="3"/>
    </row>
    <row r="2669" spans="16:16">
      <c r="P2669" s="3"/>
    </row>
    <row r="2670" spans="16:16">
      <c r="P2670" s="3"/>
    </row>
    <row r="2671" spans="16:16">
      <c r="P2671" s="3"/>
    </row>
    <row r="2672" spans="16:16">
      <c r="P2672" s="3"/>
    </row>
    <row r="2673" spans="16:16">
      <c r="P2673" s="3"/>
    </row>
    <row r="2674" spans="16:16">
      <c r="P2674" s="3"/>
    </row>
    <row r="2675" spans="16:16">
      <c r="P2675" s="3"/>
    </row>
    <row r="2676" spans="16:16">
      <c r="P2676" s="3"/>
    </row>
    <row r="2677" spans="16:16">
      <c r="P2677" s="3"/>
    </row>
    <row r="2678" spans="16:16">
      <c r="P2678" s="3"/>
    </row>
    <row r="2679" spans="16:16">
      <c r="P2679" s="3"/>
    </row>
    <row r="2680" spans="16:16">
      <c r="P2680" s="3"/>
    </row>
    <row r="2681" spans="16:16">
      <c r="P2681" s="3"/>
    </row>
    <row r="2682" spans="16:16">
      <c r="P2682" s="3"/>
    </row>
    <row r="2683" spans="16:16">
      <c r="P2683" s="3"/>
    </row>
    <row r="2684" spans="16:16">
      <c r="P2684" s="3"/>
    </row>
    <row r="2685" spans="16:16">
      <c r="P2685" s="3"/>
    </row>
    <row r="2686" spans="16:16">
      <c r="P2686" s="3"/>
    </row>
    <row r="2687" spans="16:16">
      <c r="P2687" s="3"/>
    </row>
    <row r="2688" spans="16:16">
      <c r="P2688" s="3"/>
    </row>
    <row r="2689" spans="16:16">
      <c r="P2689" s="3"/>
    </row>
    <row r="2690" spans="16:16">
      <c r="P2690" s="3"/>
    </row>
    <row r="2691" spans="16:16">
      <c r="P2691" s="3"/>
    </row>
    <row r="2692" spans="16:16">
      <c r="P2692" s="3"/>
    </row>
    <row r="2693" spans="16:16">
      <c r="P2693" s="3"/>
    </row>
    <row r="2694" spans="16:16">
      <c r="P2694" s="3"/>
    </row>
    <row r="2695" spans="16:16">
      <c r="P2695" s="3"/>
    </row>
    <row r="2696" spans="16:16">
      <c r="P2696" s="3"/>
    </row>
    <row r="2697" spans="16:16">
      <c r="P2697" s="3"/>
    </row>
    <row r="2698" spans="16:16">
      <c r="P2698" s="3"/>
    </row>
    <row r="2699" spans="16:16">
      <c r="P2699" s="3"/>
    </row>
    <row r="2700" spans="16:16">
      <c r="P2700" s="3"/>
    </row>
    <row r="2701" spans="16:16">
      <c r="P2701" s="3"/>
    </row>
    <row r="2702" spans="16:16">
      <c r="P2702" s="3"/>
    </row>
    <row r="2703" spans="16:16">
      <c r="P2703" s="3"/>
    </row>
    <row r="2704" spans="16:16">
      <c r="P2704" s="3"/>
    </row>
    <row r="2705" spans="16:16">
      <c r="P2705" s="3"/>
    </row>
    <row r="2706" spans="16:16">
      <c r="P2706" s="3"/>
    </row>
    <row r="2707" spans="16:16">
      <c r="P2707" s="3"/>
    </row>
    <row r="2708" spans="16:16">
      <c r="P2708" s="3"/>
    </row>
    <row r="2709" spans="16:16">
      <c r="P2709" s="3"/>
    </row>
    <row r="2710" spans="16:16">
      <c r="P2710" s="3"/>
    </row>
    <row r="2711" spans="16:16">
      <c r="P2711" s="3"/>
    </row>
    <row r="2712" spans="16:16">
      <c r="P2712" s="3"/>
    </row>
    <row r="2713" spans="16:16">
      <c r="P2713" s="3"/>
    </row>
    <row r="2714" spans="16:16">
      <c r="P2714" s="3"/>
    </row>
    <row r="2715" spans="16:16">
      <c r="P2715" s="3"/>
    </row>
    <row r="2716" spans="16:16">
      <c r="P2716" s="3"/>
    </row>
    <row r="2717" spans="16:16">
      <c r="P2717" s="3"/>
    </row>
    <row r="2718" spans="16:16">
      <c r="P2718" s="3"/>
    </row>
    <row r="2719" spans="16:16">
      <c r="P2719" s="3"/>
    </row>
    <row r="2720" spans="16:16">
      <c r="P2720" s="3"/>
    </row>
    <row r="2721" spans="16:16">
      <c r="P2721" s="3"/>
    </row>
    <row r="2722" spans="16:16">
      <c r="P2722" s="3"/>
    </row>
    <row r="2723" spans="16:16">
      <c r="P2723" s="3"/>
    </row>
    <row r="2724" spans="16:16">
      <c r="P2724" s="3"/>
    </row>
    <row r="2725" spans="16:16">
      <c r="P2725" s="3"/>
    </row>
    <row r="2726" spans="16:16">
      <c r="P2726" s="3"/>
    </row>
    <row r="2727" spans="16:16">
      <c r="P2727" s="3"/>
    </row>
    <row r="2728" spans="16:16">
      <c r="P2728" s="3"/>
    </row>
    <row r="2729" spans="16:16">
      <c r="P2729" s="3"/>
    </row>
    <row r="2730" spans="16:16">
      <c r="P2730" s="3"/>
    </row>
    <row r="2731" spans="16:16">
      <c r="P2731" s="3"/>
    </row>
    <row r="2732" spans="16:16">
      <c r="P2732" s="3"/>
    </row>
    <row r="2733" spans="16:16">
      <c r="P2733" s="3"/>
    </row>
    <row r="2734" spans="16:16">
      <c r="P2734" s="3"/>
    </row>
    <row r="2735" spans="16:16">
      <c r="P2735" s="3"/>
    </row>
    <row r="2736" spans="16:16">
      <c r="P2736" s="3"/>
    </row>
    <row r="2737" spans="16:16">
      <c r="P2737" s="3"/>
    </row>
    <row r="2738" spans="16:16">
      <c r="P2738" s="3"/>
    </row>
    <row r="2739" spans="16:16">
      <c r="P2739" s="3"/>
    </row>
    <row r="2740" spans="16:16">
      <c r="P2740" s="3"/>
    </row>
    <row r="2741" spans="16:16">
      <c r="P2741" s="3"/>
    </row>
    <row r="2742" spans="16:16">
      <c r="P2742" s="3"/>
    </row>
    <row r="2743" spans="16:16">
      <c r="P2743" s="3"/>
    </row>
    <row r="2744" spans="16:16">
      <c r="P2744" s="3"/>
    </row>
    <row r="2745" spans="16:16">
      <c r="P2745" s="3"/>
    </row>
    <row r="2746" spans="16:16">
      <c r="P2746" s="3"/>
    </row>
    <row r="2747" spans="16:16">
      <c r="P2747" s="3"/>
    </row>
    <row r="2748" spans="16:16">
      <c r="P2748" s="3"/>
    </row>
    <row r="2749" spans="16:16">
      <c r="P2749" s="3"/>
    </row>
    <row r="2750" spans="16:16">
      <c r="P2750" s="3"/>
    </row>
    <row r="2751" spans="16:16">
      <c r="P2751" s="3"/>
    </row>
    <row r="2752" spans="16:16">
      <c r="P2752" s="3"/>
    </row>
    <row r="2753" spans="16:16">
      <c r="P2753" s="3"/>
    </row>
    <row r="2754" spans="16:16">
      <c r="P2754" s="3"/>
    </row>
    <row r="2755" spans="16:16">
      <c r="P2755" s="3"/>
    </row>
    <row r="2756" spans="16:16">
      <c r="P2756" s="3"/>
    </row>
    <row r="2757" spans="16:16">
      <c r="P2757" s="3"/>
    </row>
    <row r="2758" spans="16:16">
      <c r="P2758" s="3"/>
    </row>
    <row r="2759" spans="16:16">
      <c r="P2759" s="3"/>
    </row>
    <row r="2760" spans="16:16">
      <c r="P2760" s="3"/>
    </row>
    <row r="2761" spans="16:16">
      <c r="P2761" s="3"/>
    </row>
    <row r="2762" spans="16:16">
      <c r="P2762" s="3"/>
    </row>
    <row r="2763" spans="16:16">
      <c r="P2763" s="3"/>
    </row>
    <row r="2764" spans="16:16">
      <c r="P2764" s="3"/>
    </row>
    <row r="2765" spans="16:16">
      <c r="P2765" s="3"/>
    </row>
    <row r="2766" spans="16:16">
      <c r="P2766" s="3"/>
    </row>
    <row r="2767" spans="16:16">
      <c r="P2767" s="3"/>
    </row>
    <row r="2768" spans="16:16">
      <c r="P2768" s="3"/>
    </row>
    <row r="2769" spans="16:16">
      <c r="P2769" s="3"/>
    </row>
    <row r="2770" spans="16:16">
      <c r="P2770" s="3"/>
    </row>
    <row r="2771" spans="16:16">
      <c r="P2771" s="3"/>
    </row>
    <row r="2772" spans="16:16">
      <c r="P2772" s="3"/>
    </row>
    <row r="2773" spans="16:16">
      <c r="P2773" s="3"/>
    </row>
    <row r="2774" spans="16:16">
      <c r="P2774" s="3"/>
    </row>
    <row r="2775" spans="16:16">
      <c r="P2775" s="3"/>
    </row>
    <row r="2776" spans="16:16">
      <c r="P2776" s="3"/>
    </row>
    <row r="2777" spans="16:16">
      <c r="P2777" s="3"/>
    </row>
    <row r="2778" spans="16:16">
      <c r="P2778" s="3"/>
    </row>
    <row r="2779" spans="16:16">
      <c r="P2779" s="3"/>
    </row>
    <row r="2780" spans="16:16">
      <c r="P2780" s="3"/>
    </row>
    <row r="2781" spans="16:16">
      <c r="P2781" s="3"/>
    </row>
    <row r="2782" spans="16:16">
      <c r="P2782" s="3"/>
    </row>
    <row r="2783" spans="16:16">
      <c r="P2783" s="3"/>
    </row>
    <row r="2784" spans="16:16">
      <c r="P2784" s="3"/>
    </row>
    <row r="2785" spans="16:16">
      <c r="P2785" s="3"/>
    </row>
    <row r="2786" spans="16:16">
      <c r="P2786" s="3"/>
    </row>
    <row r="2787" spans="16:16">
      <c r="P2787" s="3"/>
    </row>
    <row r="2788" spans="16:16">
      <c r="P2788" s="3"/>
    </row>
    <row r="2789" spans="16:16">
      <c r="P2789" s="3"/>
    </row>
    <row r="2790" spans="16:16">
      <c r="P2790" s="3"/>
    </row>
    <row r="2791" spans="16:16">
      <c r="P2791" s="3"/>
    </row>
    <row r="2792" spans="16:16">
      <c r="P2792" s="3"/>
    </row>
    <row r="2793" spans="16:16">
      <c r="P2793" s="3"/>
    </row>
    <row r="2794" spans="16:16">
      <c r="P2794" s="3"/>
    </row>
    <row r="2795" spans="16:16">
      <c r="P2795" s="3"/>
    </row>
    <row r="2796" spans="16:16">
      <c r="P2796" s="3"/>
    </row>
    <row r="2797" spans="16:16">
      <c r="P2797" s="3"/>
    </row>
    <row r="2798" spans="16:16">
      <c r="P2798" s="3"/>
    </row>
    <row r="2799" spans="16:16">
      <c r="P2799" s="3"/>
    </row>
    <row r="2800" spans="16:16">
      <c r="P2800" s="3"/>
    </row>
    <row r="2801" spans="16:16">
      <c r="P2801" s="3"/>
    </row>
    <row r="2802" spans="16:16">
      <c r="P2802" s="3"/>
    </row>
    <row r="2803" spans="16:16">
      <c r="P2803" s="3"/>
    </row>
    <row r="2804" spans="16:16">
      <c r="P2804" s="3"/>
    </row>
    <row r="2805" spans="16:16">
      <c r="P2805" s="3"/>
    </row>
    <row r="2806" spans="16:16">
      <c r="P2806" s="3"/>
    </row>
    <row r="2807" spans="16:16">
      <c r="P2807" s="3"/>
    </row>
    <row r="2808" spans="16:16">
      <c r="P2808" s="3"/>
    </row>
    <row r="2809" spans="16:16">
      <c r="P2809" s="3"/>
    </row>
    <row r="2810" spans="16:16">
      <c r="P2810" s="3"/>
    </row>
    <row r="2811" spans="16:16">
      <c r="P2811" s="3"/>
    </row>
    <row r="2812" spans="16:16">
      <c r="P2812" s="3"/>
    </row>
    <row r="2813" spans="16:16">
      <c r="P2813" s="3"/>
    </row>
    <row r="2814" spans="16:16">
      <c r="P2814" s="3"/>
    </row>
    <row r="2815" spans="16:16">
      <c r="P2815" s="3"/>
    </row>
    <row r="2816" spans="16:16">
      <c r="P2816" s="3"/>
    </row>
    <row r="2817" spans="16:16">
      <c r="P2817" s="3"/>
    </row>
    <row r="2818" spans="16:16">
      <c r="P2818" s="3"/>
    </row>
    <row r="2819" spans="16:16">
      <c r="P2819" s="3"/>
    </row>
    <row r="2820" spans="16:16">
      <c r="P2820" s="3"/>
    </row>
    <row r="2821" spans="16:16">
      <c r="P2821" s="3"/>
    </row>
    <row r="2822" spans="16:16">
      <c r="P2822" s="3"/>
    </row>
    <row r="2823" spans="16:16">
      <c r="P2823" s="3"/>
    </row>
    <row r="2824" spans="16:16">
      <c r="P2824" s="3"/>
    </row>
    <row r="2825" spans="16:16">
      <c r="P2825" s="3"/>
    </row>
    <row r="2826" spans="16:16">
      <c r="P2826" s="3"/>
    </row>
    <row r="2827" spans="16:16">
      <c r="P2827" s="3"/>
    </row>
    <row r="2828" spans="16:16">
      <c r="P2828" s="3"/>
    </row>
    <row r="2829" spans="16:16">
      <c r="P2829" s="3"/>
    </row>
    <row r="2830" spans="16:16">
      <c r="P2830" s="3"/>
    </row>
    <row r="2831" spans="16:16">
      <c r="P2831" s="3"/>
    </row>
    <row r="2832" spans="16:16">
      <c r="P2832" s="3"/>
    </row>
    <row r="2833" spans="16:16">
      <c r="P2833" s="3"/>
    </row>
    <row r="2834" spans="16:16">
      <c r="P2834" s="3"/>
    </row>
    <row r="2835" spans="16:16">
      <c r="P2835" s="3"/>
    </row>
    <row r="2836" spans="16:16">
      <c r="P2836" s="3"/>
    </row>
    <row r="2837" spans="16:16">
      <c r="P2837" s="3"/>
    </row>
    <row r="2838" spans="16:16">
      <c r="P2838" s="3"/>
    </row>
    <row r="2839" spans="16:16">
      <c r="P2839" s="3"/>
    </row>
    <row r="2840" spans="16:16">
      <c r="P2840" s="3"/>
    </row>
    <row r="2841" spans="16:16">
      <c r="P2841" s="3"/>
    </row>
    <row r="2842" spans="16:16">
      <c r="P2842" s="3"/>
    </row>
    <row r="2843" spans="16:16">
      <c r="P2843" s="3"/>
    </row>
    <row r="2844" spans="16:16">
      <c r="P2844" s="3"/>
    </row>
    <row r="2845" spans="16:16">
      <c r="P2845" s="3"/>
    </row>
    <row r="2846" spans="16:16">
      <c r="P2846" s="3"/>
    </row>
    <row r="2847" spans="16:16">
      <c r="P2847" s="3"/>
    </row>
    <row r="2848" spans="16:16">
      <c r="P2848" s="3"/>
    </row>
    <row r="2849" spans="16:16">
      <c r="P2849" s="3"/>
    </row>
    <row r="2850" spans="16:16">
      <c r="P2850" s="3"/>
    </row>
    <row r="2851" spans="16:16">
      <c r="P2851" s="3"/>
    </row>
    <row r="2852" spans="16:16">
      <c r="P2852" s="3"/>
    </row>
    <row r="2853" spans="16:16">
      <c r="P2853" s="3"/>
    </row>
    <row r="2854" spans="16:16">
      <c r="P2854" s="3"/>
    </row>
    <row r="2855" spans="16:16">
      <c r="P2855" s="3"/>
    </row>
    <row r="2856" spans="16:16">
      <c r="P2856" s="3"/>
    </row>
    <row r="2857" spans="16:16">
      <c r="P2857" s="3"/>
    </row>
    <row r="2858" spans="16:16">
      <c r="P2858" s="3"/>
    </row>
    <row r="2859" spans="16:16">
      <c r="P2859" s="3"/>
    </row>
    <row r="2860" spans="16:16">
      <c r="P2860" s="3"/>
    </row>
    <row r="2861" spans="16:16">
      <c r="P2861" s="3"/>
    </row>
    <row r="2862" spans="16:16">
      <c r="P2862" s="3"/>
    </row>
    <row r="2863" spans="16:16">
      <c r="P2863" s="3"/>
    </row>
    <row r="2864" spans="16:16">
      <c r="P2864" s="3"/>
    </row>
    <row r="2865" spans="16:16">
      <c r="P2865" s="3"/>
    </row>
    <row r="2866" spans="16:16">
      <c r="P2866" s="3"/>
    </row>
    <row r="2867" spans="16:16">
      <c r="P2867" s="3"/>
    </row>
    <row r="2868" spans="16:16">
      <c r="P2868" s="3"/>
    </row>
    <row r="2869" spans="16:16">
      <c r="P2869" s="3"/>
    </row>
    <row r="2870" spans="16:16">
      <c r="P2870" s="3"/>
    </row>
    <row r="2871" spans="16:16">
      <c r="P2871" s="3"/>
    </row>
    <row r="2872" spans="16:16">
      <c r="P2872" s="3"/>
    </row>
    <row r="2873" spans="16:16">
      <c r="P2873" s="3"/>
    </row>
    <row r="2874" spans="16:16">
      <c r="P2874" s="3"/>
    </row>
    <row r="2875" spans="16:16">
      <c r="P2875" s="3"/>
    </row>
    <row r="2876" spans="16:16">
      <c r="P2876" s="3"/>
    </row>
    <row r="2877" spans="16:16">
      <c r="P2877" s="3"/>
    </row>
    <row r="2878" spans="16:16">
      <c r="P2878" s="3"/>
    </row>
    <row r="2879" spans="16:16">
      <c r="P2879" s="3"/>
    </row>
    <row r="2880" spans="16:16">
      <c r="P2880" s="3"/>
    </row>
    <row r="2881" spans="16:16">
      <c r="P2881" s="3"/>
    </row>
    <row r="2882" spans="16:16">
      <c r="P2882" s="3"/>
    </row>
    <row r="2883" spans="16:16">
      <c r="P2883" s="3"/>
    </row>
    <row r="2884" spans="16:16">
      <c r="P2884" s="3"/>
    </row>
    <row r="2885" spans="16:16">
      <c r="P2885" s="3"/>
    </row>
    <row r="2886" spans="16:16">
      <c r="P2886" s="3"/>
    </row>
    <row r="2887" spans="16:16">
      <c r="P2887" s="3"/>
    </row>
    <row r="2888" spans="16:16">
      <c r="P2888" s="3"/>
    </row>
    <row r="2889" spans="16:16">
      <c r="P2889" s="3"/>
    </row>
    <row r="2890" spans="16:16">
      <c r="P2890" s="3"/>
    </row>
    <row r="2891" spans="16:16">
      <c r="P2891" s="3"/>
    </row>
    <row r="2892" spans="16:16">
      <c r="P2892" s="3"/>
    </row>
    <row r="2893" spans="16:16">
      <c r="P2893" s="3"/>
    </row>
    <row r="2894" spans="16:16">
      <c r="P2894" s="3"/>
    </row>
    <row r="2895" spans="16:16">
      <c r="P2895" s="3"/>
    </row>
    <row r="2896" spans="16:16">
      <c r="P2896" s="3"/>
    </row>
    <row r="2897" spans="16:16">
      <c r="P2897" s="3"/>
    </row>
    <row r="2898" spans="16:16">
      <c r="P2898" s="3"/>
    </row>
    <row r="2899" spans="16:16">
      <c r="P2899" s="3"/>
    </row>
    <row r="2900" spans="16:16">
      <c r="P2900" s="3"/>
    </row>
    <row r="2901" spans="16:16">
      <c r="P2901" s="3"/>
    </row>
    <row r="2902" spans="16:16">
      <c r="P2902" s="3"/>
    </row>
    <row r="2903" spans="16:16">
      <c r="P2903" s="3"/>
    </row>
    <row r="2904" spans="16:16">
      <c r="P2904" s="3"/>
    </row>
    <row r="2905" spans="16:16">
      <c r="P2905" s="3"/>
    </row>
    <row r="2906" spans="16:16">
      <c r="P2906" s="3"/>
    </row>
    <row r="2907" spans="16:16">
      <c r="P2907" s="3"/>
    </row>
    <row r="2908" spans="16:16">
      <c r="P2908" s="3"/>
    </row>
    <row r="2909" spans="16:16">
      <c r="P2909" s="3"/>
    </row>
    <row r="2910" spans="16:16">
      <c r="P2910" s="3"/>
    </row>
    <row r="2911" spans="16:16">
      <c r="P2911" s="3"/>
    </row>
    <row r="2912" spans="16:16">
      <c r="P2912" s="3"/>
    </row>
    <row r="2913" spans="16:16">
      <c r="P2913" s="3"/>
    </row>
    <row r="2914" spans="16:16">
      <c r="P2914" s="3"/>
    </row>
    <row r="2915" spans="16:16">
      <c r="P2915" s="3"/>
    </row>
    <row r="2916" spans="16:16">
      <c r="P2916" s="3"/>
    </row>
    <row r="2917" spans="16:16">
      <c r="P2917" s="3"/>
    </row>
    <row r="2918" spans="16:16">
      <c r="P2918" s="3"/>
    </row>
    <row r="2919" spans="16:16">
      <c r="P2919" s="3"/>
    </row>
    <row r="2920" spans="16:16">
      <c r="P2920" s="3"/>
    </row>
    <row r="2921" spans="16:16">
      <c r="P2921" s="3"/>
    </row>
    <row r="2922" spans="16:16">
      <c r="P2922" s="3"/>
    </row>
    <row r="2923" spans="16:16">
      <c r="P2923" s="3"/>
    </row>
    <row r="2924" spans="16:16">
      <c r="P2924" s="3"/>
    </row>
    <row r="2925" spans="16:16">
      <c r="P2925" s="3"/>
    </row>
    <row r="2926" spans="16:16">
      <c r="P2926" s="3"/>
    </row>
    <row r="2927" spans="16:16">
      <c r="P2927" s="3"/>
    </row>
    <row r="2928" spans="16:16">
      <c r="P2928" s="3"/>
    </row>
    <row r="2929" spans="16:16">
      <c r="P2929" s="3"/>
    </row>
    <row r="2930" spans="16:16">
      <c r="P2930" s="3"/>
    </row>
    <row r="2931" spans="16:16">
      <c r="P2931" s="3"/>
    </row>
    <row r="2932" spans="16:16">
      <c r="P2932" s="3"/>
    </row>
    <row r="2933" spans="16:16">
      <c r="P2933" s="3"/>
    </row>
    <row r="2934" spans="16:16">
      <c r="P2934" s="3"/>
    </row>
    <row r="2935" spans="16:16">
      <c r="P2935" s="3"/>
    </row>
    <row r="2936" spans="16:16">
      <c r="P2936" s="3"/>
    </row>
    <row r="2937" spans="16:16">
      <c r="P2937" s="3"/>
    </row>
    <row r="2938" spans="16:16">
      <c r="P2938" s="3"/>
    </row>
    <row r="2939" spans="16:16">
      <c r="P2939" s="3"/>
    </row>
    <row r="2940" spans="16:16">
      <c r="P2940" s="3"/>
    </row>
    <row r="2941" spans="16:16">
      <c r="P2941" s="3"/>
    </row>
    <row r="2942" spans="16:16">
      <c r="P2942" s="3"/>
    </row>
    <row r="2943" spans="16:16">
      <c r="P2943" s="3"/>
    </row>
    <row r="2944" spans="16:16">
      <c r="P2944" s="3"/>
    </row>
    <row r="2945" spans="16:16">
      <c r="P2945" s="3"/>
    </row>
    <row r="2946" spans="16:16">
      <c r="P2946" s="3"/>
    </row>
    <row r="2947" spans="16:16">
      <c r="P2947" s="3"/>
    </row>
    <row r="2948" spans="16:16">
      <c r="P2948" s="3"/>
    </row>
    <row r="2949" spans="16:16">
      <c r="P2949" s="3"/>
    </row>
    <row r="2950" spans="16:16">
      <c r="P2950" s="3"/>
    </row>
    <row r="2951" spans="16:16">
      <c r="P2951" s="3"/>
    </row>
    <row r="2952" spans="16:16">
      <c r="P2952" s="3"/>
    </row>
    <row r="2953" spans="16:16">
      <c r="P2953" s="3"/>
    </row>
    <row r="2954" spans="16:16">
      <c r="P2954" s="3"/>
    </row>
    <row r="2955" spans="16:16">
      <c r="P2955" s="3"/>
    </row>
    <row r="2956" spans="16:16">
      <c r="P2956" s="3"/>
    </row>
    <row r="2957" spans="16:16">
      <c r="P2957" s="3"/>
    </row>
    <row r="2958" spans="16:16">
      <c r="P2958" s="3"/>
    </row>
    <row r="2959" spans="16:16">
      <c r="P2959" s="3"/>
    </row>
    <row r="2960" spans="16:16">
      <c r="P2960" s="3"/>
    </row>
    <row r="2961" spans="16:16">
      <c r="P2961" s="3"/>
    </row>
    <row r="2962" spans="16:16">
      <c r="P2962" s="3"/>
    </row>
    <row r="2963" spans="16:16">
      <c r="P2963" s="3"/>
    </row>
    <row r="2964" spans="16:16">
      <c r="P2964" s="3"/>
    </row>
    <row r="2965" spans="16:16">
      <c r="P2965" s="3"/>
    </row>
    <row r="2966" spans="16:16">
      <c r="P2966" s="3"/>
    </row>
    <row r="2967" spans="16:16">
      <c r="P2967" s="3"/>
    </row>
    <row r="2968" spans="16:16">
      <c r="P2968" s="3"/>
    </row>
    <row r="2969" spans="16:16">
      <c r="P2969" s="3"/>
    </row>
    <row r="2970" spans="16:16">
      <c r="P2970" s="3"/>
    </row>
    <row r="2971" spans="16:16">
      <c r="P2971" s="3"/>
    </row>
    <row r="2972" spans="16:16">
      <c r="P2972" s="3"/>
    </row>
    <row r="2973" spans="16:16">
      <c r="P2973" s="3"/>
    </row>
    <row r="2974" spans="16:16">
      <c r="P2974" s="3"/>
    </row>
    <row r="2975" spans="16:16">
      <c r="P2975" s="3"/>
    </row>
    <row r="2976" spans="16:16">
      <c r="P2976" s="3"/>
    </row>
    <row r="2977" spans="16:16">
      <c r="P2977" s="3"/>
    </row>
    <row r="2978" spans="16:16">
      <c r="P2978" s="3"/>
    </row>
    <row r="2979" spans="16:16">
      <c r="P2979" s="3"/>
    </row>
    <row r="2980" spans="16:16">
      <c r="P2980" s="3"/>
    </row>
    <row r="2981" spans="16:16">
      <c r="P2981" s="3"/>
    </row>
    <row r="2982" spans="16:16">
      <c r="P2982" s="3"/>
    </row>
    <row r="2983" spans="16:16">
      <c r="P2983" s="3"/>
    </row>
    <row r="2984" spans="16:16">
      <c r="P2984" s="3"/>
    </row>
    <row r="2985" spans="16:16">
      <c r="P2985" s="3"/>
    </row>
    <row r="2986" spans="16:16">
      <c r="P2986" s="3"/>
    </row>
    <row r="2987" spans="16:16">
      <c r="P2987" s="3"/>
    </row>
    <row r="2988" spans="16:16">
      <c r="P2988" s="3"/>
    </row>
    <row r="2989" spans="16:16">
      <c r="P2989" s="3"/>
    </row>
    <row r="2990" spans="16:16">
      <c r="P2990" s="3"/>
    </row>
    <row r="2991" spans="16:16">
      <c r="P2991" s="3"/>
    </row>
    <row r="2992" spans="16:16">
      <c r="P2992" s="3"/>
    </row>
    <row r="2993" spans="16:16">
      <c r="P2993" s="3"/>
    </row>
    <row r="2994" spans="16:16">
      <c r="P2994" s="3"/>
    </row>
    <row r="2995" spans="16:16">
      <c r="P2995" s="3"/>
    </row>
    <row r="2996" spans="16:16">
      <c r="P2996" s="3"/>
    </row>
    <row r="2997" spans="16:16">
      <c r="P2997" s="3"/>
    </row>
    <row r="2998" spans="16:16">
      <c r="P2998" s="3"/>
    </row>
    <row r="2999" spans="16:16">
      <c r="P2999" s="3"/>
    </row>
    <row r="3000" spans="16:16">
      <c r="P3000" s="3"/>
    </row>
    <row r="3001" spans="16:16">
      <c r="P3001" s="3"/>
    </row>
    <row r="3002" spans="16:16">
      <c r="P3002" s="3"/>
    </row>
    <row r="3003" spans="16:16">
      <c r="P3003" s="3"/>
    </row>
    <row r="3004" spans="16:16">
      <c r="P3004" s="3"/>
    </row>
    <row r="3005" spans="16:16">
      <c r="P3005" s="3"/>
    </row>
    <row r="3006" spans="16:16">
      <c r="P3006" s="3"/>
    </row>
    <row r="3007" spans="16:16">
      <c r="P3007" s="3"/>
    </row>
    <row r="3008" spans="16:16">
      <c r="P3008" s="3"/>
    </row>
    <row r="3009" spans="16:16">
      <c r="P3009" s="3"/>
    </row>
    <row r="3010" spans="16:16">
      <c r="P3010" s="3"/>
    </row>
    <row r="3011" spans="16:16">
      <c r="P3011" s="3"/>
    </row>
    <row r="3012" spans="16:16">
      <c r="P3012" s="3"/>
    </row>
    <row r="3013" spans="16:16">
      <c r="P3013" s="3"/>
    </row>
    <row r="3014" spans="16:16">
      <c r="P3014" s="3"/>
    </row>
    <row r="3015" spans="16:16">
      <c r="P3015" s="3"/>
    </row>
    <row r="3016" spans="16:16">
      <c r="P3016" s="3"/>
    </row>
    <row r="3017" spans="16:16">
      <c r="P3017" s="3"/>
    </row>
    <row r="3018" spans="16:16">
      <c r="P3018" s="3"/>
    </row>
    <row r="3019" spans="16:16">
      <c r="P3019" s="3"/>
    </row>
    <row r="3020" spans="16:16">
      <c r="P3020" s="3"/>
    </row>
    <row r="3021" spans="16:16">
      <c r="P3021" s="3"/>
    </row>
    <row r="3022" spans="16:16">
      <c r="P3022" s="3"/>
    </row>
    <row r="3023" spans="16:16">
      <c r="P3023" s="3"/>
    </row>
    <row r="3024" spans="16:16">
      <c r="P3024" s="3"/>
    </row>
    <row r="3025" spans="16:16">
      <c r="P3025" s="3"/>
    </row>
    <row r="3026" spans="16:16">
      <c r="P3026" s="3"/>
    </row>
    <row r="3027" spans="16:16">
      <c r="P3027" s="3"/>
    </row>
    <row r="3028" spans="16:16">
      <c r="P3028" s="3"/>
    </row>
    <row r="3029" spans="16:16">
      <c r="P3029" s="3"/>
    </row>
    <row r="3030" spans="16:16">
      <c r="P3030" s="3"/>
    </row>
    <row r="3031" spans="16:16">
      <c r="P3031" s="3"/>
    </row>
    <row r="3032" spans="16:16">
      <c r="P3032" s="3"/>
    </row>
    <row r="3033" spans="16:16">
      <c r="P3033" s="3"/>
    </row>
    <row r="3034" spans="16:16">
      <c r="P3034" s="3"/>
    </row>
    <row r="3035" spans="16:16">
      <c r="P3035" s="3"/>
    </row>
    <row r="3036" spans="16:16">
      <c r="P3036" s="3"/>
    </row>
    <row r="3037" spans="16:16">
      <c r="P3037" s="3"/>
    </row>
    <row r="3038" spans="16:16">
      <c r="P3038" s="3"/>
    </row>
    <row r="3039" spans="16:16">
      <c r="P3039" s="3"/>
    </row>
    <row r="3040" spans="16:16">
      <c r="P3040" s="3"/>
    </row>
    <row r="3041" spans="16:16">
      <c r="P3041" s="3"/>
    </row>
    <row r="3042" spans="16:16">
      <c r="P3042" s="3"/>
    </row>
    <row r="3043" spans="16:16">
      <c r="P3043" s="3"/>
    </row>
    <row r="3044" spans="16:16">
      <c r="P3044" s="3"/>
    </row>
    <row r="3045" spans="16:16">
      <c r="P3045" s="3"/>
    </row>
    <row r="3046" spans="16:16">
      <c r="P3046" s="3"/>
    </row>
    <row r="3047" spans="16:16">
      <c r="P3047" s="3"/>
    </row>
    <row r="3048" spans="16:16">
      <c r="P3048" s="3"/>
    </row>
    <row r="3049" spans="16:16">
      <c r="P3049" s="3"/>
    </row>
    <row r="3050" spans="16:16">
      <c r="P3050" s="3"/>
    </row>
    <row r="3051" spans="16:16">
      <c r="P3051" s="3"/>
    </row>
    <row r="3052" spans="16:16">
      <c r="P3052" s="3"/>
    </row>
    <row r="3053" spans="16:16">
      <c r="P3053" s="3"/>
    </row>
    <row r="3054" spans="16:16">
      <c r="P3054" s="3"/>
    </row>
    <row r="3055" spans="16:16">
      <c r="P3055" s="3"/>
    </row>
    <row r="3056" spans="16:16">
      <c r="P3056" s="3"/>
    </row>
    <row r="3057" spans="16:16">
      <c r="P3057" s="3"/>
    </row>
    <row r="3058" spans="16:16">
      <c r="P3058" s="3"/>
    </row>
    <row r="3059" spans="16:16">
      <c r="P3059" s="3"/>
    </row>
    <row r="3060" spans="16:16">
      <c r="P3060" s="3"/>
    </row>
    <row r="3061" spans="16:16">
      <c r="P3061" s="3"/>
    </row>
    <row r="3062" spans="16:16">
      <c r="P3062" s="3"/>
    </row>
    <row r="3063" spans="16:16">
      <c r="P3063" s="3"/>
    </row>
    <row r="3064" spans="16:16">
      <c r="P3064" s="3"/>
    </row>
    <row r="3065" spans="16:16">
      <c r="P3065" s="3"/>
    </row>
    <row r="3066" spans="16:16">
      <c r="P3066" s="3"/>
    </row>
    <row r="3067" spans="16:16">
      <c r="P3067" s="3"/>
    </row>
    <row r="3068" spans="16:16">
      <c r="P3068" s="3"/>
    </row>
    <row r="3069" spans="16:16">
      <c r="P3069" s="3"/>
    </row>
    <row r="3070" spans="16:16">
      <c r="P3070" s="3"/>
    </row>
    <row r="3071" spans="16:16">
      <c r="P3071" s="3"/>
    </row>
    <row r="3072" spans="16:16">
      <c r="P3072" s="3"/>
    </row>
    <row r="3073" spans="16:16">
      <c r="P3073" s="3"/>
    </row>
    <row r="3074" spans="16:16">
      <c r="P3074" s="3"/>
    </row>
    <row r="3075" spans="16:16">
      <c r="P3075" s="3"/>
    </row>
    <row r="3076" spans="16:16">
      <c r="P3076" s="3"/>
    </row>
    <row r="3077" spans="16:16">
      <c r="P3077" s="3"/>
    </row>
    <row r="3078" spans="16:16">
      <c r="P3078" s="3"/>
    </row>
    <row r="3079" spans="16:16">
      <c r="P3079" s="3"/>
    </row>
    <row r="3080" spans="16:16">
      <c r="P3080" s="3"/>
    </row>
    <row r="3081" spans="16:16">
      <c r="P3081" s="3"/>
    </row>
    <row r="3082" spans="16:16">
      <c r="P3082" s="3"/>
    </row>
    <row r="3083" spans="16:16">
      <c r="P3083" s="3"/>
    </row>
    <row r="3084" spans="16:16">
      <c r="P3084" s="3"/>
    </row>
    <row r="3085" spans="16:16">
      <c r="P3085" s="3"/>
    </row>
    <row r="3086" spans="16:16">
      <c r="P3086" s="3"/>
    </row>
    <row r="3087" spans="16:16">
      <c r="P3087" s="3"/>
    </row>
    <row r="3088" spans="16:16">
      <c r="P3088" s="3"/>
    </row>
    <row r="3089" spans="16:16">
      <c r="P3089" s="3"/>
    </row>
    <row r="3090" spans="16:16">
      <c r="P3090" s="3"/>
    </row>
    <row r="3091" spans="16:16">
      <c r="P3091" s="3"/>
    </row>
    <row r="3092" spans="16:16">
      <c r="P3092" s="3"/>
    </row>
    <row r="3093" spans="16:16">
      <c r="P3093" s="3"/>
    </row>
    <row r="3094" spans="16:16">
      <c r="P3094" s="3"/>
    </row>
    <row r="3095" spans="16:16">
      <c r="P3095" s="3"/>
    </row>
    <row r="3096" spans="16:16">
      <c r="P3096" s="3"/>
    </row>
    <row r="3097" spans="16:16">
      <c r="P3097" s="3"/>
    </row>
    <row r="3098" spans="16:16">
      <c r="P3098" s="3"/>
    </row>
    <row r="3099" spans="16:16">
      <c r="P3099" s="3"/>
    </row>
    <row r="3100" spans="16:16">
      <c r="P3100" s="3"/>
    </row>
    <row r="3101" spans="16:16">
      <c r="P3101" s="3"/>
    </row>
    <row r="3102" spans="16:16">
      <c r="P3102" s="3"/>
    </row>
    <row r="3103" spans="16:16">
      <c r="P3103" s="3"/>
    </row>
    <row r="3104" spans="16:16">
      <c r="P3104" s="3"/>
    </row>
    <row r="3105" spans="16:16">
      <c r="P3105" s="3"/>
    </row>
    <row r="3106" spans="16:16">
      <c r="P3106" s="3"/>
    </row>
    <row r="3107" spans="16:16">
      <c r="P3107" s="3"/>
    </row>
    <row r="3108" spans="16:16">
      <c r="P3108" s="3"/>
    </row>
    <row r="3109" spans="16:16">
      <c r="P3109" s="3"/>
    </row>
    <row r="3110" spans="16:16">
      <c r="P3110" s="3"/>
    </row>
    <row r="3111" spans="16:16">
      <c r="P3111" s="3"/>
    </row>
    <row r="3112" spans="16:16">
      <c r="P3112" s="3"/>
    </row>
    <row r="3113" spans="16:16">
      <c r="P3113" s="3"/>
    </row>
    <row r="3114" spans="16:16">
      <c r="P3114" s="3"/>
    </row>
    <row r="3115" spans="16:16">
      <c r="P3115" s="3"/>
    </row>
    <row r="3116" spans="16:16">
      <c r="P3116" s="3"/>
    </row>
    <row r="3117" spans="16:16">
      <c r="P3117" s="3"/>
    </row>
    <row r="3118" spans="16:16">
      <c r="P3118" s="3"/>
    </row>
    <row r="3119" spans="16:16">
      <c r="P3119" s="3"/>
    </row>
    <row r="3120" spans="16:16">
      <c r="P3120" s="3"/>
    </row>
    <row r="3121" spans="16:16">
      <c r="P3121" s="3"/>
    </row>
    <row r="3122" spans="16:16">
      <c r="P3122" s="3"/>
    </row>
    <row r="3123" spans="16:16">
      <c r="P3123" s="3"/>
    </row>
    <row r="3124" spans="16:16">
      <c r="P3124" s="3"/>
    </row>
    <row r="3125" spans="16:16">
      <c r="P3125" s="3"/>
    </row>
    <row r="3126" spans="16:16">
      <c r="P3126" s="3"/>
    </row>
    <row r="3127" spans="16:16">
      <c r="P3127" s="3"/>
    </row>
    <row r="3128" spans="16:16">
      <c r="P3128" s="3"/>
    </row>
    <row r="3129" spans="16:16">
      <c r="P3129" s="3"/>
    </row>
    <row r="3130" spans="16:16">
      <c r="P3130" s="3"/>
    </row>
    <row r="3131" spans="16:16">
      <c r="P3131" s="3"/>
    </row>
    <row r="3132" spans="16:16">
      <c r="P3132" s="3"/>
    </row>
    <row r="3133" spans="16:16">
      <c r="P3133" s="3"/>
    </row>
    <row r="3134" spans="16:16">
      <c r="P3134" s="3"/>
    </row>
    <row r="3135" spans="16:16">
      <c r="P3135" s="3"/>
    </row>
    <row r="3136" spans="16:16">
      <c r="P3136" s="3"/>
    </row>
    <row r="3137" spans="16:16">
      <c r="P3137" s="3"/>
    </row>
    <row r="3138" spans="16:16">
      <c r="P3138" s="3"/>
    </row>
    <row r="3139" spans="16:16">
      <c r="P3139" s="3"/>
    </row>
    <row r="3140" spans="16:16">
      <c r="P3140" s="3"/>
    </row>
    <row r="3141" spans="16:16">
      <c r="P3141" s="3"/>
    </row>
    <row r="3142" spans="16:16">
      <c r="P3142" s="3"/>
    </row>
    <row r="3143" spans="16:16">
      <c r="P3143" s="3"/>
    </row>
    <row r="3144" spans="16:16">
      <c r="P3144" s="3"/>
    </row>
    <row r="3145" spans="16:16">
      <c r="P3145" s="3"/>
    </row>
    <row r="3146" spans="16:16">
      <c r="P3146" s="3"/>
    </row>
    <row r="3147" spans="16:16">
      <c r="P3147" s="3"/>
    </row>
    <row r="3148" spans="16:16">
      <c r="P3148" s="3"/>
    </row>
    <row r="3149" spans="16:16">
      <c r="P3149" s="3"/>
    </row>
    <row r="3150" spans="16:16">
      <c r="P3150" s="3"/>
    </row>
    <row r="3151" spans="16:16">
      <c r="P3151" s="3"/>
    </row>
    <row r="3152" spans="16:16">
      <c r="P3152" s="3"/>
    </row>
    <row r="3153" spans="16:16">
      <c r="P3153" s="3"/>
    </row>
    <row r="3154" spans="16:16">
      <c r="P3154" s="3"/>
    </row>
    <row r="3155" spans="16:16">
      <c r="P3155" s="3"/>
    </row>
    <row r="3156" spans="16:16">
      <c r="P3156" s="3"/>
    </row>
    <row r="3157" spans="16:16">
      <c r="P3157" s="3"/>
    </row>
    <row r="3158" spans="16:16">
      <c r="P3158" s="3"/>
    </row>
    <row r="3159" spans="16:16">
      <c r="P3159" s="3"/>
    </row>
    <row r="3160" spans="16:16">
      <c r="P3160" s="3"/>
    </row>
    <row r="3161" spans="16:16">
      <c r="P3161" s="3"/>
    </row>
    <row r="3162" spans="16:16">
      <c r="P3162" s="3"/>
    </row>
    <row r="3163" spans="16:16">
      <c r="P3163" s="3"/>
    </row>
    <row r="3164" spans="16:16">
      <c r="P3164" s="3"/>
    </row>
    <row r="3165" spans="16:16">
      <c r="P3165" s="3"/>
    </row>
    <row r="3166" spans="16:16">
      <c r="P3166" s="3"/>
    </row>
    <row r="3167" spans="16:16">
      <c r="P3167" s="3"/>
    </row>
    <row r="3168" spans="16:16">
      <c r="P3168" s="3"/>
    </row>
    <row r="3169" spans="16:16">
      <c r="P3169" s="3"/>
    </row>
    <row r="3170" spans="16:16">
      <c r="P3170" s="3"/>
    </row>
    <row r="3171" spans="16:16">
      <c r="P3171" s="3"/>
    </row>
    <row r="3172" spans="16:16">
      <c r="P3172" s="3"/>
    </row>
    <row r="3173" spans="16:16">
      <c r="P3173" s="3"/>
    </row>
    <row r="3174" spans="16:16">
      <c r="P3174" s="3"/>
    </row>
    <row r="3175" spans="16:16">
      <c r="P3175" s="3"/>
    </row>
    <row r="3176" spans="16:16">
      <c r="P3176" s="3"/>
    </row>
    <row r="3177" spans="16:16">
      <c r="P3177" s="3"/>
    </row>
    <row r="3178" spans="16:16">
      <c r="P3178" s="3"/>
    </row>
    <row r="3179" spans="16:16">
      <c r="P3179" s="3"/>
    </row>
    <row r="3180" spans="16:16">
      <c r="P3180" s="3"/>
    </row>
    <row r="3181" spans="16:16">
      <c r="P3181" s="3"/>
    </row>
    <row r="3182" spans="16:16">
      <c r="P3182" s="3"/>
    </row>
    <row r="3183" spans="16:16">
      <c r="P3183" s="3"/>
    </row>
    <row r="3184" spans="16:16">
      <c r="P3184" s="3"/>
    </row>
    <row r="3185" spans="16:16">
      <c r="P3185" s="3"/>
    </row>
    <row r="3186" spans="16:16">
      <c r="P3186" s="3"/>
    </row>
    <row r="3187" spans="16:16">
      <c r="P3187" s="3"/>
    </row>
    <row r="3188" spans="16:16">
      <c r="P3188" s="3"/>
    </row>
    <row r="3189" spans="16:16">
      <c r="P3189" s="3"/>
    </row>
    <row r="3190" spans="16:16">
      <c r="P3190" s="3"/>
    </row>
    <row r="3191" spans="16:16">
      <c r="P3191" s="3"/>
    </row>
    <row r="3192" spans="16:16">
      <c r="P3192" s="3"/>
    </row>
    <row r="3193" spans="16:16">
      <c r="P3193" s="3"/>
    </row>
    <row r="3194" spans="16:16">
      <c r="P3194" s="3"/>
    </row>
    <row r="3195" spans="16:16">
      <c r="P3195" s="3"/>
    </row>
    <row r="3196" spans="16:16">
      <c r="P3196" s="3"/>
    </row>
    <row r="3197" spans="16:16">
      <c r="P3197" s="3"/>
    </row>
    <row r="3198" spans="16:16">
      <c r="P3198" s="3"/>
    </row>
    <row r="3199" spans="16:16">
      <c r="P3199" s="3"/>
    </row>
    <row r="3200" spans="16:16">
      <c r="P3200" s="3"/>
    </row>
    <row r="3201" spans="16:16">
      <c r="P3201" s="3"/>
    </row>
    <row r="3202" spans="16:16">
      <c r="P3202" s="3"/>
    </row>
    <row r="3203" spans="16:16">
      <c r="P3203" s="3"/>
    </row>
    <row r="3204" spans="16:16">
      <c r="P3204" s="3"/>
    </row>
    <row r="3205" spans="16:16">
      <c r="P3205" s="3"/>
    </row>
    <row r="3206" spans="16:16">
      <c r="P3206" s="3"/>
    </row>
    <row r="3207" spans="16:16">
      <c r="P3207" s="3"/>
    </row>
    <row r="3208" spans="16:16">
      <c r="P3208" s="3"/>
    </row>
    <row r="3209" spans="16:16">
      <c r="P3209" s="3"/>
    </row>
    <row r="3210" spans="16:16">
      <c r="P3210" s="3"/>
    </row>
    <row r="3211" spans="16:16">
      <c r="P3211" s="3"/>
    </row>
    <row r="3212" spans="16:16">
      <c r="P3212" s="3"/>
    </row>
    <row r="3213" spans="16:16">
      <c r="P3213" s="3"/>
    </row>
    <row r="3214" spans="16:16">
      <c r="P3214" s="3"/>
    </row>
    <row r="3215" spans="16:16">
      <c r="P3215" s="3"/>
    </row>
    <row r="3216" spans="16:16">
      <c r="P3216" s="3"/>
    </row>
    <row r="3217" spans="16:16">
      <c r="P3217" s="3"/>
    </row>
    <row r="3218" spans="16:16">
      <c r="P3218" s="3"/>
    </row>
    <row r="3219" spans="16:16">
      <c r="P3219" s="3"/>
    </row>
    <row r="3220" spans="16:16">
      <c r="P3220" s="3"/>
    </row>
    <row r="3221" spans="16:16">
      <c r="P3221" s="3"/>
    </row>
    <row r="3222" spans="16:16">
      <c r="P3222" s="3"/>
    </row>
    <row r="3223" spans="16:16">
      <c r="P3223" s="3"/>
    </row>
    <row r="3224" spans="16:16">
      <c r="P3224" s="3"/>
    </row>
    <row r="3225" spans="16:16">
      <c r="P3225" s="3"/>
    </row>
    <row r="3226" spans="16:16">
      <c r="P3226" s="3"/>
    </row>
    <row r="3227" spans="16:16">
      <c r="P3227" s="3"/>
    </row>
    <row r="3228" spans="16:16">
      <c r="P3228" s="3"/>
    </row>
    <row r="3229" spans="16:16">
      <c r="P3229" s="3"/>
    </row>
    <row r="3230" spans="16:16">
      <c r="P3230" s="3"/>
    </row>
    <row r="3231" spans="16:16">
      <c r="P3231" s="3"/>
    </row>
    <row r="3232" spans="16:16">
      <c r="P3232" s="3"/>
    </row>
    <row r="3233" spans="16:16">
      <c r="P3233" s="3"/>
    </row>
    <row r="3234" spans="16:16">
      <c r="P3234" s="3"/>
    </row>
    <row r="3235" spans="16:16">
      <c r="P3235" s="3"/>
    </row>
    <row r="3236" spans="16:16">
      <c r="P3236" s="3"/>
    </row>
    <row r="3237" spans="16:16">
      <c r="P3237" s="3"/>
    </row>
    <row r="3238" spans="16:16">
      <c r="P3238" s="3"/>
    </row>
    <row r="3239" spans="16:16">
      <c r="P3239" s="3"/>
    </row>
    <row r="3240" spans="16:16">
      <c r="P3240" s="3"/>
    </row>
    <row r="3241" spans="16:16">
      <c r="P3241" s="3"/>
    </row>
    <row r="3242" spans="16:16">
      <c r="P3242" s="3"/>
    </row>
    <row r="3243" spans="16:16">
      <c r="P3243" s="3"/>
    </row>
    <row r="3244" spans="16:16">
      <c r="P3244" s="3"/>
    </row>
    <row r="3245" spans="16:16">
      <c r="P3245" s="3"/>
    </row>
    <row r="3246" spans="16:16">
      <c r="P3246" s="3"/>
    </row>
    <row r="3247" spans="16:16">
      <c r="P3247" s="3"/>
    </row>
    <row r="3248" spans="16:16">
      <c r="P3248" s="3"/>
    </row>
    <row r="3249" spans="16:16">
      <c r="P3249" s="3"/>
    </row>
    <row r="3250" spans="16:16">
      <c r="P3250" s="3"/>
    </row>
    <row r="3251" spans="16:16">
      <c r="P3251" s="3"/>
    </row>
    <row r="3252" spans="16:16">
      <c r="P3252" s="3"/>
    </row>
    <row r="3253" spans="16:16">
      <c r="P3253" s="3"/>
    </row>
    <row r="3254" spans="16:16">
      <c r="P3254" s="3"/>
    </row>
    <row r="3255" spans="16:16">
      <c r="P3255" s="3"/>
    </row>
    <row r="3256" spans="16:16">
      <c r="P3256" s="3"/>
    </row>
    <row r="3257" spans="16:16">
      <c r="P3257" s="3"/>
    </row>
    <row r="3258" spans="16:16">
      <c r="P3258" s="3"/>
    </row>
    <row r="3259" spans="16:16">
      <c r="P3259" s="3"/>
    </row>
    <row r="3260" spans="16:16">
      <c r="P3260" s="3"/>
    </row>
    <row r="3261" spans="16:16">
      <c r="P3261" s="3"/>
    </row>
    <row r="3262" spans="16:16">
      <c r="P3262" s="3"/>
    </row>
    <row r="3263" spans="16:16">
      <c r="P3263" s="3"/>
    </row>
    <row r="3264" spans="16:16">
      <c r="P3264" s="3"/>
    </row>
    <row r="3265" spans="16:16">
      <c r="P3265" s="3"/>
    </row>
    <row r="3266" spans="16:16">
      <c r="P3266" s="3"/>
    </row>
    <row r="3267" spans="16:16">
      <c r="P3267" s="3"/>
    </row>
    <row r="3268" spans="16:16">
      <c r="P3268" s="3"/>
    </row>
    <row r="3269" spans="16:16">
      <c r="P3269" s="3"/>
    </row>
    <row r="3270" spans="16:16">
      <c r="P3270" s="3"/>
    </row>
    <row r="3271" spans="16:16">
      <c r="P3271" s="3"/>
    </row>
    <row r="3272" spans="16:16">
      <c r="P3272" s="3"/>
    </row>
    <row r="3273" spans="16:16">
      <c r="P3273" s="3"/>
    </row>
    <row r="3274" spans="16:16">
      <c r="P3274" s="3"/>
    </row>
    <row r="3275" spans="16:16">
      <c r="P3275" s="3"/>
    </row>
    <row r="3276" spans="16:16">
      <c r="P3276" s="3"/>
    </row>
    <row r="3277" spans="16:16">
      <c r="P3277" s="3"/>
    </row>
    <row r="3278" spans="16:16">
      <c r="P3278" s="3"/>
    </row>
    <row r="3279" spans="16:16">
      <c r="P3279" s="3"/>
    </row>
    <row r="3280" spans="16:16">
      <c r="P3280" s="3"/>
    </row>
    <row r="3281" spans="16:16">
      <c r="P3281" s="3"/>
    </row>
    <row r="3282" spans="16:16">
      <c r="P3282" s="3"/>
    </row>
    <row r="3283" spans="16:16">
      <c r="P3283" s="3"/>
    </row>
    <row r="3284" spans="16:16">
      <c r="P3284" s="3"/>
    </row>
    <row r="3285" spans="16:16">
      <c r="P3285" s="3"/>
    </row>
    <row r="3286" spans="16:16">
      <c r="P3286" s="3"/>
    </row>
    <row r="3287" spans="16:16">
      <c r="P3287" s="3"/>
    </row>
    <row r="3288" spans="16:16">
      <c r="P3288" s="3"/>
    </row>
    <row r="3289" spans="16:16">
      <c r="P3289" s="3"/>
    </row>
    <row r="3290" spans="16:16">
      <c r="P3290" s="3"/>
    </row>
    <row r="3291" spans="16:16">
      <c r="P3291" s="3"/>
    </row>
    <row r="3292" spans="16:16">
      <c r="P3292" s="3"/>
    </row>
    <row r="3293" spans="16:16">
      <c r="P3293" s="3"/>
    </row>
    <row r="3294" spans="16:16">
      <c r="P3294" s="3"/>
    </row>
    <row r="3295" spans="16:16">
      <c r="P3295" s="3"/>
    </row>
    <row r="3296" spans="16:16">
      <c r="P3296" s="3"/>
    </row>
    <row r="3297" spans="16:16">
      <c r="P3297" s="3"/>
    </row>
    <row r="3298" spans="16:16">
      <c r="P3298" s="3"/>
    </row>
    <row r="3299" spans="16:16">
      <c r="P3299" s="3"/>
    </row>
    <row r="3300" spans="16:16">
      <c r="P3300" s="3"/>
    </row>
    <row r="3301" spans="16:16">
      <c r="P3301" s="3"/>
    </row>
    <row r="3302" spans="16:16">
      <c r="P3302" s="3"/>
    </row>
    <row r="3303" spans="16:16">
      <c r="P3303" s="3"/>
    </row>
    <row r="3304" spans="16:16">
      <c r="P3304" s="3"/>
    </row>
    <row r="3305" spans="16:16">
      <c r="P3305" s="3"/>
    </row>
    <row r="3306" spans="16:16">
      <c r="P3306" s="3"/>
    </row>
    <row r="3307" spans="16:16">
      <c r="P3307" s="3"/>
    </row>
    <row r="3308" spans="16:16">
      <c r="P3308" s="3"/>
    </row>
    <row r="3309" spans="16:16">
      <c r="P3309" s="3"/>
    </row>
    <row r="3310" spans="16:16">
      <c r="P3310" s="3"/>
    </row>
    <row r="3311" spans="16:16">
      <c r="P3311" s="3"/>
    </row>
    <row r="3312" spans="16:16">
      <c r="P3312" s="3"/>
    </row>
    <row r="3313" spans="16:16">
      <c r="P3313" s="3"/>
    </row>
    <row r="3314" spans="16:16">
      <c r="P3314" s="3"/>
    </row>
    <row r="3315" spans="16:16">
      <c r="P3315" s="3"/>
    </row>
    <row r="3316" spans="16:16">
      <c r="P3316" s="3"/>
    </row>
    <row r="3317" spans="16:16">
      <c r="P3317" s="3"/>
    </row>
    <row r="3318" spans="16:16">
      <c r="P3318" s="3"/>
    </row>
    <row r="3319" spans="16:16">
      <c r="P3319" s="3"/>
    </row>
    <row r="3320" spans="16:16">
      <c r="P3320" s="3"/>
    </row>
    <row r="3321" spans="16:16">
      <c r="P3321" s="3"/>
    </row>
    <row r="3322" spans="16:16">
      <c r="P3322" s="3"/>
    </row>
    <row r="3323" spans="16:16">
      <c r="P3323" s="3"/>
    </row>
    <row r="3324" spans="16:16">
      <c r="P3324" s="3"/>
    </row>
    <row r="3325" spans="16:16">
      <c r="P3325" s="3"/>
    </row>
    <row r="3326" spans="16:16">
      <c r="P3326" s="3"/>
    </row>
    <row r="3327" spans="16:16">
      <c r="P3327" s="3"/>
    </row>
    <row r="3328" spans="16:16">
      <c r="P3328" s="3"/>
    </row>
    <row r="3329" spans="16:16">
      <c r="P3329" s="3"/>
    </row>
    <row r="3330" spans="16:16">
      <c r="P3330" s="3"/>
    </row>
    <row r="3331" spans="16:16">
      <c r="P3331" s="3"/>
    </row>
    <row r="3332" spans="16:16">
      <c r="P3332" s="3"/>
    </row>
    <row r="3333" spans="16:16">
      <c r="P3333" s="3"/>
    </row>
    <row r="3334" spans="16:16">
      <c r="P3334" s="3"/>
    </row>
    <row r="3335" spans="16:16">
      <c r="P3335" s="3"/>
    </row>
    <row r="3336" spans="16:16">
      <c r="P3336" s="3"/>
    </row>
    <row r="3337" spans="16:16">
      <c r="P3337" s="3"/>
    </row>
    <row r="3338" spans="16:16">
      <c r="P3338" s="3"/>
    </row>
    <row r="3339" spans="16:16">
      <c r="P3339" s="3"/>
    </row>
    <row r="3340" spans="16:16">
      <c r="P3340" s="3"/>
    </row>
    <row r="3341" spans="16:16">
      <c r="P3341" s="3"/>
    </row>
    <row r="3342" spans="16:16">
      <c r="P3342" s="3"/>
    </row>
    <row r="3343" spans="16:16">
      <c r="P3343" s="3"/>
    </row>
    <row r="3344" spans="16:16">
      <c r="P3344" s="3"/>
    </row>
    <row r="3345" spans="16:16">
      <c r="P3345" s="3"/>
    </row>
    <row r="3346" spans="16:16">
      <c r="P3346" s="3"/>
    </row>
    <row r="3347" spans="16:16">
      <c r="P3347" s="3"/>
    </row>
    <row r="3348" spans="16:16">
      <c r="P3348" s="3"/>
    </row>
    <row r="3349" spans="16:16">
      <c r="P3349" s="3"/>
    </row>
    <row r="3350" spans="16:16">
      <c r="P3350" s="3"/>
    </row>
    <row r="3351" spans="16:16">
      <c r="P3351" s="3"/>
    </row>
    <row r="3352" spans="16:16">
      <c r="P3352" s="3"/>
    </row>
    <row r="3353" spans="16:16">
      <c r="P3353" s="3"/>
    </row>
    <row r="3354" spans="16:16">
      <c r="P3354" s="3"/>
    </row>
    <row r="3355" spans="16:16">
      <c r="P3355" s="3"/>
    </row>
    <row r="3356" spans="16:16">
      <c r="P3356" s="3"/>
    </row>
    <row r="3357" spans="16:16">
      <c r="P3357" s="3"/>
    </row>
    <row r="3358" spans="16:16">
      <c r="P3358" s="3"/>
    </row>
    <row r="3359" spans="16:16">
      <c r="P3359" s="3"/>
    </row>
    <row r="3360" spans="16:16">
      <c r="P3360" s="3"/>
    </row>
    <row r="3361" spans="16:16">
      <c r="P3361" s="3"/>
    </row>
    <row r="3362" spans="16:16">
      <c r="P3362" s="3"/>
    </row>
    <row r="3363" spans="16:16">
      <c r="P3363" s="3"/>
    </row>
    <row r="3364" spans="16:16">
      <c r="P3364" s="3"/>
    </row>
    <row r="3365" spans="16:16">
      <c r="P3365" s="3"/>
    </row>
    <row r="3366" spans="16:16">
      <c r="P3366" s="3"/>
    </row>
    <row r="3367" spans="16:16">
      <c r="P3367" s="3"/>
    </row>
    <row r="3368" spans="16:16">
      <c r="P3368" s="3"/>
    </row>
    <row r="3369" spans="16:16">
      <c r="P3369" s="3"/>
    </row>
    <row r="3370" spans="16:16">
      <c r="P3370" s="3"/>
    </row>
    <row r="3371" spans="16:16">
      <c r="P3371" s="3"/>
    </row>
    <row r="3372" spans="16:16">
      <c r="P3372" s="3"/>
    </row>
    <row r="3373" spans="16:16">
      <c r="P3373" s="3"/>
    </row>
    <row r="3374" spans="16:16">
      <c r="P3374" s="3"/>
    </row>
    <row r="3375" spans="16:16">
      <c r="P3375" s="3"/>
    </row>
    <row r="3376" spans="16:16">
      <c r="P3376" s="3"/>
    </row>
    <row r="3377" spans="16:16">
      <c r="P3377" s="3"/>
    </row>
    <row r="3378" spans="16:16">
      <c r="P3378" s="3"/>
    </row>
    <row r="3379" spans="16:16">
      <c r="P3379" s="3"/>
    </row>
    <row r="3380" spans="16:16">
      <c r="P3380" s="3"/>
    </row>
    <row r="3381" spans="16:16">
      <c r="P3381" s="3"/>
    </row>
    <row r="3382" spans="16:16">
      <c r="P3382" s="3"/>
    </row>
    <row r="3383" spans="16:16">
      <c r="P3383" s="3"/>
    </row>
    <row r="3384" spans="16:16">
      <c r="P3384" s="3"/>
    </row>
    <row r="3385" spans="16:16">
      <c r="P3385" s="3"/>
    </row>
    <row r="3386" spans="16:16">
      <c r="P3386" s="3"/>
    </row>
    <row r="3387" spans="16:16">
      <c r="P3387" s="3"/>
    </row>
    <row r="3388" spans="16:16">
      <c r="P3388" s="3"/>
    </row>
    <row r="3389" spans="16:16">
      <c r="P3389" s="3"/>
    </row>
    <row r="3390" spans="16:16">
      <c r="P3390" s="3"/>
    </row>
    <row r="3391" spans="16:16">
      <c r="P3391" s="3"/>
    </row>
    <row r="3392" spans="16:16">
      <c r="P3392" s="3"/>
    </row>
    <row r="3393" spans="16:16">
      <c r="P3393" s="3"/>
    </row>
    <row r="3394" spans="16:16">
      <c r="P3394" s="3"/>
    </row>
    <row r="3395" spans="16:16">
      <c r="P3395" s="3"/>
    </row>
    <row r="3396" spans="16:16">
      <c r="P3396" s="3"/>
    </row>
    <row r="3397" spans="16:16">
      <c r="P3397" s="3"/>
    </row>
    <row r="3398" spans="16:16">
      <c r="P3398" s="3"/>
    </row>
    <row r="3399" spans="16:16">
      <c r="P3399" s="3"/>
    </row>
    <row r="3400" spans="16:16">
      <c r="P3400" s="3"/>
    </row>
    <row r="3401" spans="16:16">
      <c r="P3401" s="3"/>
    </row>
    <row r="3402" spans="16:16">
      <c r="P3402" s="3"/>
    </row>
    <row r="3403" spans="16:16">
      <c r="P3403" s="3"/>
    </row>
    <row r="3404" spans="16:16">
      <c r="P3404" s="3"/>
    </row>
    <row r="3405" spans="16:16">
      <c r="P3405" s="3"/>
    </row>
    <row r="3406" spans="16:16">
      <c r="P3406" s="3"/>
    </row>
    <row r="3407" spans="16:16">
      <c r="P3407" s="3"/>
    </row>
    <row r="3408" spans="16:16">
      <c r="P3408" s="3"/>
    </row>
    <row r="3409" spans="16:16">
      <c r="P3409" s="3"/>
    </row>
    <row r="3410" spans="16:16">
      <c r="P3410" s="3"/>
    </row>
    <row r="3411" spans="16:16">
      <c r="P3411" s="3"/>
    </row>
    <row r="3412" spans="16:16">
      <c r="P3412" s="3"/>
    </row>
    <row r="3413" spans="16:16">
      <c r="P3413" s="3"/>
    </row>
    <row r="3414" spans="16:16">
      <c r="P3414" s="3"/>
    </row>
    <row r="3415" spans="16:16">
      <c r="P3415" s="3"/>
    </row>
    <row r="3416" spans="16:16">
      <c r="P3416" s="3"/>
    </row>
    <row r="3417" spans="16:16">
      <c r="P3417" s="3"/>
    </row>
    <row r="3418" spans="16:16">
      <c r="P3418" s="3"/>
    </row>
    <row r="3419" spans="16:16">
      <c r="P3419" s="3"/>
    </row>
    <row r="3420" spans="16:16">
      <c r="P3420" s="3"/>
    </row>
    <row r="3421" spans="16:16">
      <c r="P3421" s="3"/>
    </row>
    <row r="3422" spans="16:16">
      <c r="P3422" s="3"/>
    </row>
    <row r="3423" spans="16:16">
      <c r="P3423" s="3"/>
    </row>
    <row r="3424" spans="16:16">
      <c r="P3424" s="3"/>
    </row>
    <row r="3425" spans="16:16">
      <c r="P3425" s="3"/>
    </row>
    <row r="3426" spans="16:16">
      <c r="P3426" s="3"/>
    </row>
    <row r="3427" spans="16:16">
      <c r="P3427" s="3"/>
    </row>
    <row r="3428" spans="16:16">
      <c r="P3428" s="3"/>
    </row>
    <row r="3429" spans="16:16">
      <c r="P3429" s="3"/>
    </row>
    <row r="3430" spans="16:16">
      <c r="P3430" s="3"/>
    </row>
    <row r="3431" spans="16:16">
      <c r="P3431" s="3"/>
    </row>
    <row r="3432" spans="16:16">
      <c r="P3432" s="3"/>
    </row>
    <row r="3433" spans="16:16">
      <c r="P3433" s="3"/>
    </row>
    <row r="3434" spans="16:16">
      <c r="P3434" s="3"/>
    </row>
    <row r="3435" spans="16:16">
      <c r="P3435" s="3"/>
    </row>
    <row r="3436" spans="16:16">
      <c r="P3436" s="3"/>
    </row>
    <row r="3437" spans="16:16">
      <c r="P3437" s="3"/>
    </row>
    <row r="3438" spans="16:16">
      <c r="P3438" s="3"/>
    </row>
    <row r="3439" spans="16:16">
      <c r="P3439" s="3"/>
    </row>
    <row r="3440" spans="16:16">
      <c r="P3440" s="3"/>
    </row>
    <row r="3441" spans="16:16">
      <c r="P3441" s="3"/>
    </row>
    <row r="3442" spans="16:16">
      <c r="P3442" s="3"/>
    </row>
    <row r="3443" spans="16:16">
      <c r="P3443" s="3"/>
    </row>
    <row r="3444" spans="16:16">
      <c r="P3444" s="3"/>
    </row>
    <row r="3445" spans="16:16">
      <c r="P3445" s="3"/>
    </row>
    <row r="3446" spans="16:16">
      <c r="P3446" s="3"/>
    </row>
    <row r="3447" spans="16:16">
      <c r="P3447" s="3"/>
    </row>
    <row r="3448" spans="16:16">
      <c r="P3448" s="3"/>
    </row>
    <row r="3449" spans="16:16">
      <c r="P3449" s="3"/>
    </row>
    <row r="3450" spans="16:16">
      <c r="P3450" s="3"/>
    </row>
    <row r="3451" spans="16:16">
      <c r="P3451" s="3"/>
    </row>
    <row r="3452" spans="16:16">
      <c r="P3452" s="3"/>
    </row>
    <row r="3453" spans="16:16">
      <c r="P3453" s="3"/>
    </row>
    <row r="3454" spans="16:16">
      <c r="P3454" s="3"/>
    </row>
    <row r="3455" spans="16:16">
      <c r="P3455" s="3"/>
    </row>
    <row r="3456" spans="16:16">
      <c r="P3456" s="3"/>
    </row>
    <row r="3457" spans="16:16">
      <c r="P3457" s="3"/>
    </row>
    <row r="3458" spans="16:16">
      <c r="P3458" s="3"/>
    </row>
    <row r="3459" spans="16:16">
      <c r="P3459" s="3"/>
    </row>
    <row r="3460" spans="16:16">
      <c r="P3460" s="3"/>
    </row>
    <row r="3461" spans="16:16">
      <c r="P3461" s="3"/>
    </row>
    <row r="3462" spans="16:16">
      <c r="P3462" s="3"/>
    </row>
    <row r="3463" spans="16:16">
      <c r="P3463" s="3"/>
    </row>
    <row r="3464" spans="16:16">
      <c r="P3464" s="3"/>
    </row>
    <row r="3465" spans="16:16">
      <c r="P3465" s="3"/>
    </row>
    <row r="3466" spans="16:16">
      <c r="P3466" s="3"/>
    </row>
    <row r="3467" spans="16:16">
      <c r="P3467" s="3"/>
    </row>
    <row r="3468" spans="16:16">
      <c r="P3468" s="3"/>
    </row>
    <row r="3469" spans="16:16">
      <c r="P3469" s="3"/>
    </row>
    <row r="3470" spans="16:16">
      <c r="P3470" s="3"/>
    </row>
    <row r="3471" spans="16:16">
      <c r="P3471" s="3"/>
    </row>
    <row r="3472" spans="16:16">
      <c r="P3472" s="3"/>
    </row>
    <row r="3473" spans="16:16">
      <c r="P3473" s="3"/>
    </row>
    <row r="3474" spans="16:16">
      <c r="P3474" s="3"/>
    </row>
    <row r="3475" spans="16:16">
      <c r="P3475" s="3"/>
    </row>
    <row r="3476" spans="16:16">
      <c r="P3476" s="3"/>
    </row>
    <row r="3477" spans="16:16">
      <c r="P3477" s="3"/>
    </row>
    <row r="3478" spans="16:16">
      <c r="P3478" s="3"/>
    </row>
    <row r="3479" spans="16:16">
      <c r="P3479" s="3"/>
    </row>
    <row r="3480" spans="16:16">
      <c r="P3480" s="3"/>
    </row>
    <row r="3481" spans="16:16">
      <c r="P3481" s="3"/>
    </row>
    <row r="3482" spans="16:16">
      <c r="P3482" s="3"/>
    </row>
    <row r="3483" spans="16:16">
      <c r="P3483" s="3"/>
    </row>
    <row r="3484" spans="16:16">
      <c r="P3484" s="3"/>
    </row>
    <row r="3485" spans="16:16">
      <c r="P3485" s="3"/>
    </row>
    <row r="3486" spans="16:16">
      <c r="P3486" s="3"/>
    </row>
    <row r="3487" spans="16:16">
      <c r="P3487" s="3"/>
    </row>
    <row r="3488" spans="16:16">
      <c r="P3488" s="3"/>
    </row>
    <row r="3489" spans="16:16">
      <c r="P3489" s="3"/>
    </row>
    <row r="3490" spans="16:16">
      <c r="P3490" s="3"/>
    </row>
    <row r="3491" spans="16:16">
      <c r="P3491" s="3"/>
    </row>
    <row r="3492" spans="16:16">
      <c r="P3492" s="3"/>
    </row>
    <row r="3493" spans="16:16">
      <c r="P3493" s="3"/>
    </row>
    <row r="3494" spans="16:16">
      <c r="P3494" s="3"/>
    </row>
    <row r="3495" spans="16:16">
      <c r="P3495" s="3"/>
    </row>
    <row r="3496" spans="16:16">
      <c r="P3496" s="3"/>
    </row>
    <row r="3497" spans="16:16">
      <c r="P3497" s="3"/>
    </row>
    <row r="3498" spans="16:16">
      <c r="P3498" s="3"/>
    </row>
    <row r="3499" spans="16:16">
      <c r="P3499" s="3"/>
    </row>
    <row r="3500" spans="16:16">
      <c r="P3500" s="3"/>
    </row>
    <row r="3501" spans="16:16">
      <c r="P3501" s="3"/>
    </row>
    <row r="3502" spans="16:16">
      <c r="P3502" s="3"/>
    </row>
    <row r="3503" spans="16:16">
      <c r="P3503" s="3"/>
    </row>
    <row r="3504" spans="16:16">
      <c r="P3504" s="3"/>
    </row>
    <row r="3505" spans="16:16">
      <c r="P3505" s="3"/>
    </row>
    <row r="3506" spans="16:16">
      <c r="P3506" s="3"/>
    </row>
    <row r="3507" spans="16:16">
      <c r="P3507" s="3"/>
    </row>
    <row r="3508" spans="16:16">
      <c r="P3508" s="3"/>
    </row>
    <row r="3509" spans="16:16">
      <c r="P3509" s="3"/>
    </row>
    <row r="3510" spans="16:16">
      <c r="P3510" s="3"/>
    </row>
    <row r="3511" spans="16:16">
      <c r="P3511" s="3"/>
    </row>
    <row r="3512" spans="16:16">
      <c r="P3512" s="3"/>
    </row>
    <row r="3513" spans="16:16">
      <c r="P3513" s="3"/>
    </row>
    <row r="3514" spans="16:16">
      <c r="P3514" s="3"/>
    </row>
    <row r="3515" spans="16:16">
      <c r="P3515" s="3"/>
    </row>
    <row r="3516" spans="16:16">
      <c r="P3516" s="3"/>
    </row>
    <row r="3517" spans="16:16">
      <c r="P3517" s="3"/>
    </row>
    <row r="3518" spans="16:16">
      <c r="P3518" s="3"/>
    </row>
    <row r="3519" spans="16:16">
      <c r="P3519" s="3"/>
    </row>
    <row r="3520" spans="16:16">
      <c r="P3520" s="3"/>
    </row>
    <row r="3521" spans="16:16">
      <c r="P3521" s="3"/>
    </row>
    <row r="3522" spans="16:16">
      <c r="P3522" s="3"/>
    </row>
    <row r="3523" spans="16:16">
      <c r="P3523" s="3"/>
    </row>
    <row r="3524" spans="16:16">
      <c r="P3524" s="3"/>
    </row>
    <row r="3525" spans="16:16">
      <c r="P3525" s="3"/>
    </row>
    <row r="3526" spans="16:16">
      <c r="P3526" s="3"/>
    </row>
    <row r="3527" spans="16:16">
      <c r="P3527" s="3"/>
    </row>
    <row r="3528" spans="16:16">
      <c r="P3528" s="3"/>
    </row>
    <row r="3529" spans="16:16">
      <c r="P3529" s="3"/>
    </row>
    <row r="3530" spans="16:16">
      <c r="P3530" s="3"/>
    </row>
    <row r="3531" spans="16:16">
      <c r="P3531" s="3"/>
    </row>
    <row r="3532" spans="16:16">
      <c r="P3532" s="3"/>
    </row>
    <row r="3533" spans="16:16">
      <c r="P3533" s="3"/>
    </row>
    <row r="3534" spans="16:16">
      <c r="P3534" s="3"/>
    </row>
    <row r="3535" spans="16:16">
      <c r="P3535" s="3"/>
    </row>
    <row r="3536" spans="16:16">
      <c r="P3536" s="3"/>
    </row>
    <row r="3537" spans="16:16">
      <c r="P3537" s="3"/>
    </row>
    <row r="3538" spans="16:16">
      <c r="P3538" s="3"/>
    </row>
    <row r="3539" spans="16:16">
      <c r="P3539" s="3"/>
    </row>
    <row r="3540" spans="16:16">
      <c r="P3540" s="3"/>
    </row>
    <row r="3541" spans="16:16">
      <c r="P3541" s="3"/>
    </row>
    <row r="3542" spans="16:16">
      <c r="P3542" s="3"/>
    </row>
    <row r="3543" spans="16:16">
      <c r="P3543" s="3"/>
    </row>
    <row r="3544" spans="16:16">
      <c r="P3544" s="3"/>
    </row>
    <row r="3545" spans="16:16">
      <c r="P3545" s="3"/>
    </row>
    <row r="3546" spans="16:16">
      <c r="P3546" s="3"/>
    </row>
    <row r="3547" spans="16:16">
      <c r="P3547" s="3"/>
    </row>
    <row r="3548" spans="16:16">
      <c r="P3548" s="3"/>
    </row>
    <row r="3549" spans="16:16">
      <c r="P3549" s="3"/>
    </row>
    <row r="3550" spans="16:16">
      <c r="P3550" s="3"/>
    </row>
    <row r="3551" spans="16:16">
      <c r="P3551" s="3"/>
    </row>
    <row r="3552" spans="16:16">
      <c r="P3552" s="3"/>
    </row>
    <row r="3553" spans="16:16">
      <c r="P3553" s="3"/>
    </row>
    <row r="3554" spans="16:16">
      <c r="P3554" s="3"/>
    </row>
    <row r="3555" spans="16:16">
      <c r="P3555" s="3"/>
    </row>
    <row r="3556" spans="16:16">
      <c r="P3556" s="3"/>
    </row>
    <row r="3557" spans="16:16">
      <c r="P3557" s="3"/>
    </row>
    <row r="3558" spans="16:16">
      <c r="P3558" s="3"/>
    </row>
    <row r="3559" spans="16:16">
      <c r="P3559" s="3"/>
    </row>
    <row r="3560" spans="16:16">
      <c r="P3560" s="3"/>
    </row>
    <row r="3561" spans="16:16">
      <c r="P3561" s="3"/>
    </row>
    <row r="3562" spans="16:16">
      <c r="P3562" s="3"/>
    </row>
    <row r="3563" spans="16:16">
      <c r="P3563" s="3"/>
    </row>
    <row r="3564" spans="16:16">
      <c r="P3564" s="3"/>
    </row>
    <row r="3565" spans="16:16">
      <c r="P3565" s="3"/>
    </row>
    <row r="3566" spans="16:16">
      <c r="P3566" s="3"/>
    </row>
    <row r="3567" spans="16:16">
      <c r="P3567" s="3"/>
    </row>
    <row r="3568" spans="16:16">
      <c r="P3568" s="3"/>
    </row>
    <row r="3569" spans="16:16">
      <c r="P3569" s="3"/>
    </row>
    <row r="3570" spans="16:16">
      <c r="P3570" s="3"/>
    </row>
    <row r="3571" spans="16:16">
      <c r="P3571" s="3"/>
    </row>
    <row r="3572" spans="16:16">
      <c r="P3572" s="3"/>
    </row>
    <row r="3573" spans="16:16">
      <c r="P3573" s="3"/>
    </row>
    <row r="3574" spans="16:16">
      <c r="P3574" s="3"/>
    </row>
    <row r="3575" spans="16:16">
      <c r="P3575" s="3"/>
    </row>
    <row r="3576" spans="16:16">
      <c r="P3576" s="3"/>
    </row>
    <row r="3577" spans="16:16">
      <c r="P3577" s="3"/>
    </row>
    <row r="3578" spans="16:16">
      <c r="P3578" s="3"/>
    </row>
    <row r="3579" spans="16:16">
      <c r="P3579" s="3"/>
    </row>
    <row r="3580" spans="16:16">
      <c r="P3580" s="3"/>
    </row>
    <row r="3581" spans="16:16">
      <c r="P3581" s="3"/>
    </row>
    <row r="3582" spans="16:16">
      <c r="P3582" s="3"/>
    </row>
    <row r="3583" spans="16:16">
      <c r="P3583" s="3"/>
    </row>
    <row r="3584" spans="16:16">
      <c r="P3584" s="3"/>
    </row>
    <row r="3585" spans="16:16">
      <c r="P3585" s="3"/>
    </row>
    <row r="3586" spans="16:16">
      <c r="P3586" s="3"/>
    </row>
    <row r="3587" spans="16:16">
      <c r="P3587" s="3"/>
    </row>
    <row r="3588" spans="16:16">
      <c r="P3588" s="3"/>
    </row>
    <row r="3589" spans="16:16">
      <c r="P3589" s="3"/>
    </row>
    <row r="3590" spans="16:16">
      <c r="P3590" s="3"/>
    </row>
    <row r="3591" spans="16:16">
      <c r="P3591" s="3"/>
    </row>
    <row r="3592" spans="16:16">
      <c r="P3592" s="3"/>
    </row>
    <row r="3593" spans="16:16">
      <c r="P3593" s="3"/>
    </row>
    <row r="3594" spans="16:16">
      <c r="P3594" s="3"/>
    </row>
    <row r="3595" spans="16:16">
      <c r="P3595" s="3"/>
    </row>
    <row r="3596" spans="16:16">
      <c r="P3596" s="3"/>
    </row>
    <row r="3597" spans="16:16">
      <c r="P3597" s="3"/>
    </row>
    <row r="3598" spans="16:16">
      <c r="P3598" s="3"/>
    </row>
    <row r="3599" spans="16:16">
      <c r="P3599" s="3"/>
    </row>
    <row r="3600" spans="16:16">
      <c r="P3600" s="3"/>
    </row>
    <row r="3601" spans="16:16">
      <c r="P3601" s="3"/>
    </row>
    <row r="3602" spans="16:16">
      <c r="P3602" s="3"/>
    </row>
    <row r="3603" spans="16:16">
      <c r="P3603" s="3"/>
    </row>
    <row r="3604" spans="16:16">
      <c r="P3604" s="3"/>
    </row>
    <row r="3605" spans="16:16">
      <c r="P3605" s="3"/>
    </row>
    <row r="3606" spans="16:16">
      <c r="P3606" s="3"/>
    </row>
    <row r="3607" spans="16:16">
      <c r="P3607" s="3"/>
    </row>
    <row r="3608" spans="16:16">
      <c r="P3608" s="3"/>
    </row>
    <row r="3609" spans="16:16">
      <c r="P3609" s="3"/>
    </row>
    <row r="3610" spans="16:16">
      <c r="P3610" s="3"/>
    </row>
    <row r="3611" spans="16:16">
      <c r="P3611" s="3"/>
    </row>
    <row r="3612" spans="16:16">
      <c r="P3612" s="3"/>
    </row>
    <row r="3613" spans="16:16">
      <c r="P3613" s="3"/>
    </row>
    <row r="3614" spans="16:16">
      <c r="P3614" s="3"/>
    </row>
    <row r="3615" spans="16:16">
      <c r="P3615" s="3"/>
    </row>
    <row r="3616" spans="16:16">
      <c r="P3616" s="3"/>
    </row>
    <row r="3617" spans="16:16">
      <c r="P3617" s="3"/>
    </row>
    <row r="3618" spans="16:16">
      <c r="P3618" s="3"/>
    </row>
    <row r="3619" spans="16:16">
      <c r="P3619" s="3"/>
    </row>
    <row r="3620" spans="16:16">
      <c r="P3620" s="3"/>
    </row>
    <row r="3621" spans="16:16">
      <c r="P3621" s="3"/>
    </row>
    <row r="3622" spans="16:16">
      <c r="P3622" s="3"/>
    </row>
    <row r="3623" spans="16:16">
      <c r="P3623" s="3"/>
    </row>
    <row r="3624" spans="16:16">
      <c r="P3624" s="3"/>
    </row>
    <row r="3625" spans="16:16">
      <c r="P3625" s="3"/>
    </row>
    <row r="3626" spans="16:16">
      <c r="P3626" s="3"/>
    </row>
    <row r="3627" spans="16:16">
      <c r="P3627" s="3"/>
    </row>
    <row r="3628" spans="16:16">
      <c r="P3628" s="3"/>
    </row>
    <row r="3629" spans="16:16">
      <c r="P3629" s="3"/>
    </row>
    <row r="3630" spans="16:16">
      <c r="P3630" s="3"/>
    </row>
    <row r="3631" spans="16:16">
      <c r="P3631" s="3"/>
    </row>
    <row r="3632" spans="16:16">
      <c r="P3632" s="3"/>
    </row>
    <row r="3633" spans="16:16">
      <c r="P3633" s="3"/>
    </row>
    <row r="3634" spans="16:16">
      <c r="P3634" s="3"/>
    </row>
    <row r="3635" spans="16:16">
      <c r="P3635" s="3"/>
    </row>
    <row r="3636" spans="16:16">
      <c r="P3636" s="3"/>
    </row>
    <row r="3637" spans="16:16">
      <c r="P3637" s="3"/>
    </row>
    <row r="3638" spans="16:16">
      <c r="P3638" s="3"/>
    </row>
    <row r="3639" spans="16:16">
      <c r="P3639" s="3"/>
    </row>
    <row r="3640" spans="16:16">
      <c r="P3640" s="3"/>
    </row>
    <row r="3641" spans="16:16">
      <c r="P3641" s="3"/>
    </row>
    <row r="3642" spans="16:16">
      <c r="P3642" s="3"/>
    </row>
    <row r="3643" spans="16:16">
      <c r="P3643" s="3"/>
    </row>
    <row r="3644" spans="16:16">
      <c r="P3644" s="3"/>
    </row>
    <row r="3645" spans="16:16">
      <c r="P3645" s="3"/>
    </row>
    <row r="3646" spans="16:16">
      <c r="P3646" s="3"/>
    </row>
    <row r="3647" spans="16:16">
      <c r="P3647" s="3"/>
    </row>
    <row r="3648" spans="16:16">
      <c r="P3648" s="3"/>
    </row>
    <row r="3649" spans="16:16">
      <c r="P3649" s="3"/>
    </row>
    <row r="3650" spans="16:16">
      <c r="P3650" s="3"/>
    </row>
    <row r="3651" spans="16:16">
      <c r="P3651" s="3"/>
    </row>
    <row r="3652" spans="16:16">
      <c r="P3652" s="3"/>
    </row>
    <row r="3653" spans="16:16">
      <c r="P3653" s="3"/>
    </row>
    <row r="3654" spans="16:16">
      <c r="P3654" s="3"/>
    </row>
    <row r="3655" spans="16:16">
      <c r="P3655" s="3"/>
    </row>
    <row r="3656" spans="16:16">
      <c r="P3656" s="3"/>
    </row>
    <row r="3657" spans="16:16">
      <c r="P3657" s="3"/>
    </row>
    <row r="3658" spans="16:16">
      <c r="P3658" s="3"/>
    </row>
    <row r="3659" spans="16:16">
      <c r="P3659" s="3"/>
    </row>
    <row r="3660" spans="16:16">
      <c r="P3660" s="3"/>
    </row>
    <row r="3661" spans="16:16">
      <c r="P3661" s="3"/>
    </row>
    <row r="3662" spans="16:16">
      <c r="P3662" s="3"/>
    </row>
    <row r="3663" spans="16:16">
      <c r="P3663" s="3"/>
    </row>
    <row r="3664" spans="16:16">
      <c r="P3664" s="3"/>
    </row>
    <row r="3665" spans="16:16">
      <c r="P3665" s="3"/>
    </row>
    <row r="3666" spans="16:16">
      <c r="P3666" s="3"/>
    </row>
    <row r="3667" spans="16:16">
      <c r="P3667" s="3"/>
    </row>
    <row r="3668" spans="16:16">
      <c r="P3668" s="3"/>
    </row>
    <row r="3669" spans="16:16">
      <c r="P3669" s="3"/>
    </row>
    <row r="3670" spans="16:16">
      <c r="P3670" s="3"/>
    </row>
    <row r="3671" spans="16:16">
      <c r="P3671" s="3"/>
    </row>
    <row r="3672" spans="16:16">
      <c r="P3672" s="3"/>
    </row>
    <row r="3673" spans="16:16">
      <c r="P3673" s="3"/>
    </row>
    <row r="3674" spans="16:16">
      <c r="P3674" s="3"/>
    </row>
    <row r="3675" spans="16:16">
      <c r="P3675" s="3"/>
    </row>
    <row r="3676" spans="16:16">
      <c r="P3676" s="3"/>
    </row>
    <row r="3677" spans="16:16">
      <c r="P3677" s="3"/>
    </row>
    <row r="3678" spans="16:16">
      <c r="P3678" s="3"/>
    </row>
    <row r="3679" spans="16:16">
      <c r="P3679" s="3"/>
    </row>
    <row r="3680" spans="16:16">
      <c r="P3680" s="3"/>
    </row>
    <row r="3681" spans="16:16">
      <c r="P3681" s="3"/>
    </row>
    <row r="3682" spans="16:16">
      <c r="P3682" s="3"/>
    </row>
    <row r="3683" spans="16:16">
      <c r="P3683" s="3"/>
    </row>
    <row r="3684" spans="16:16">
      <c r="P3684" s="3"/>
    </row>
    <row r="3685" spans="16:16">
      <c r="P3685" s="3"/>
    </row>
    <row r="3686" spans="16:16">
      <c r="P3686" s="3"/>
    </row>
    <row r="3687" spans="16:16">
      <c r="P3687" s="3"/>
    </row>
    <row r="3688" spans="16:16">
      <c r="P3688" s="3"/>
    </row>
    <row r="3689" spans="16:16">
      <c r="P3689" s="3"/>
    </row>
    <row r="3690" spans="16:16">
      <c r="P3690" s="3"/>
    </row>
    <row r="3691" spans="16:16">
      <c r="P3691" s="3"/>
    </row>
    <row r="3692" spans="16:16">
      <c r="P3692" s="3"/>
    </row>
    <row r="3693" spans="16:16">
      <c r="P3693" s="3"/>
    </row>
    <row r="3694" spans="16:16">
      <c r="P3694" s="3"/>
    </row>
    <row r="3695" spans="16:16">
      <c r="P3695" s="3"/>
    </row>
    <row r="3696" spans="16:16">
      <c r="P3696" s="3"/>
    </row>
    <row r="3697" spans="16:16">
      <c r="P3697" s="3"/>
    </row>
    <row r="3698" spans="16:16">
      <c r="P3698" s="3"/>
    </row>
    <row r="3699" spans="16:16">
      <c r="P3699" s="3"/>
    </row>
    <row r="3700" spans="16:16">
      <c r="P3700" s="3"/>
    </row>
    <row r="3701" spans="16:16">
      <c r="P3701" s="3"/>
    </row>
    <row r="3702" spans="16:16">
      <c r="P3702" s="3"/>
    </row>
    <row r="3703" spans="16:16">
      <c r="P3703" s="3"/>
    </row>
    <row r="3704" spans="16:16">
      <c r="P3704" s="3"/>
    </row>
    <row r="3705" spans="16:16">
      <c r="P3705" s="3"/>
    </row>
    <row r="3706" spans="16:16">
      <c r="P3706" s="3"/>
    </row>
    <row r="3707" spans="16:16">
      <c r="P3707" s="3"/>
    </row>
    <row r="3708" spans="16:16">
      <c r="P3708" s="3"/>
    </row>
    <row r="3709" spans="16:16">
      <c r="P3709" s="3"/>
    </row>
    <row r="3710" spans="16:16">
      <c r="P3710" s="3"/>
    </row>
    <row r="3711" spans="16:16">
      <c r="P3711" s="3"/>
    </row>
    <row r="3712" spans="16:16">
      <c r="P3712" s="3"/>
    </row>
    <row r="3713" spans="16:16">
      <c r="P3713" s="3"/>
    </row>
    <row r="3714" spans="16:16">
      <c r="P3714" s="3"/>
    </row>
    <row r="3715" spans="16:16">
      <c r="P3715" s="3"/>
    </row>
    <row r="3716" spans="16:16">
      <c r="P3716" s="3"/>
    </row>
    <row r="3717" spans="16:16">
      <c r="P3717" s="3"/>
    </row>
    <row r="3718" spans="16:16">
      <c r="P3718" s="3"/>
    </row>
    <row r="3719" spans="16:16">
      <c r="P3719" s="3"/>
    </row>
    <row r="3720" spans="16:16">
      <c r="P3720" s="3"/>
    </row>
    <row r="3721" spans="16:16">
      <c r="P3721" s="3"/>
    </row>
    <row r="3722" spans="16:16">
      <c r="P3722" s="3"/>
    </row>
    <row r="3723" spans="16:16">
      <c r="P3723" s="3"/>
    </row>
    <row r="3724" spans="16:16">
      <c r="P3724" s="3"/>
    </row>
    <row r="3725" spans="16:16">
      <c r="P3725" s="3"/>
    </row>
    <row r="3726" spans="16:16">
      <c r="P3726" s="3"/>
    </row>
    <row r="3727" spans="16:16">
      <c r="P3727" s="3"/>
    </row>
    <row r="3728" spans="16:16">
      <c r="P3728" s="3"/>
    </row>
    <row r="3729" spans="16:16">
      <c r="P3729" s="3"/>
    </row>
    <row r="3730" spans="16:16">
      <c r="P3730" s="3"/>
    </row>
    <row r="3731" spans="16:16">
      <c r="P3731" s="3"/>
    </row>
    <row r="3732" spans="16:16">
      <c r="P3732" s="3"/>
    </row>
    <row r="3733" spans="16:16">
      <c r="P3733" s="3"/>
    </row>
    <row r="3734" spans="16:16">
      <c r="P3734" s="3"/>
    </row>
    <row r="3735" spans="16:16">
      <c r="P3735" s="3"/>
    </row>
    <row r="3736" spans="16:16">
      <c r="P3736" s="3"/>
    </row>
    <row r="3737" spans="16:16">
      <c r="P3737" s="3"/>
    </row>
    <row r="3738" spans="16:16">
      <c r="P3738" s="3"/>
    </row>
    <row r="3739" spans="16:16">
      <c r="P3739" s="3"/>
    </row>
    <row r="3740" spans="16:16">
      <c r="P3740" s="3"/>
    </row>
    <row r="3741" spans="16:16">
      <c r="P3741" s="3"/>
    </row>
    <row r="3742" spans="16:16">
      <c r="P3742" s="3"/>
    </row>
    <row r="3743" spans="16:16">
      <c r="P3743" s="3"/>
    </row>
    <row r="3744" spans="16:16">
      <c r="P3744" s="3"/>
    </row>
    <row r="3745" spans="16:16">
      <c r="P3745" s="3"/>
    </row>
    <row r="3746" spans="16:16">
      <c r="P3746" s="3"/>
    </row>
    <row r="3747" spans="16:16">
      <c r="P3747" s="3"/>
    </row>
    <row r="3748" spans="16:16">
      <c r="P3748" s="3"/>
    </row>
    <row r="3749" spans="16:16">
      <c r="P3749" s="3"/>
    </row>
    <row r="3750" spans="16:16">
      <c r="P3750" s="3"/>
    </row>
    <row r="3751" spans="16:16">
      <c r="P3751" s="3"/>
    </row>
    <row r="3752" spans="16:16">
      <c r="P3752" s="3"/>
    </row>
    <row r="3753" spans="16:16">
      <c r="P3753" s="3"/>
    </row>
    <row r="3754" spans="16:16">
      <c r="P3754" s="3"/>
    </row>
    <row r="3755" spans="16:16">
      <c r="P3755" s="3"/>
    </row>
    <row r="3756" spans="16:16">
      <c r="P3756" s="3"/>
    </row>
    <row r="3757" spans="16:16">
      <c r="P3757" s="3"/>
    </row>
    <row r="3758" spans="16:16">
      <c r="P3758" s="3"/>
    </row>
    <row r="3759" spans="16:16">
      <c r="P3759" s="3"/>
    </row>
    <row r="3760" spans="16:16">
      <c r="P3760" s="3"/>
    </row>
    <row r="3761" spans="16:16">
      <c r="P3761" s="3"/>
    </row>
    <row r="3762" spans="16:16">
      <c r="P3762" s="3"/>
    </row>
    <row r="3763" spans="16:16">
      <c r="P3763" s="3"/>
    </row>
    <row r="3764" spans="16:16">
      <c r="P3764" s="3"/>
    </row>
    <row r="3765" spans="16:16">
      <c r="P3765" s="3"/>
    </row>
    <row r="3766" spans="16:16">
      <c r="P3766" s="3"/>
    </row>
    <row r="3767" spans="16:16">
      <c r="P3767" s="3"/>
    </row>
    <row r="3768" spans="16:16">
      <c r="P3768" s="3"/>
    </row>
    <row r="3769" spans="16:16">
      <c r="P3769" s="3"/>
    </row>
    <row r="3770" spans="16:16">
      <c r="P3770" s="3"/>
    </row>
    <row r="3771" spans="16:16">
      <c r="P3771" s="3"/>
    </row>
    <row r="3772" spans="16:16">
      <c r="P3772" s="3"/>
    </row>
    <row r="3773" spans="16:16">
      <c r="P3773" s="3"/>
    </row>
    <row r="3774" spans="16:16">
      <c r="P3774" s="3"/>
    </row>
    <row r="3775" spans="16:16">
      <c r="P3775" s="3"/>
    </row>
    <row r="3776" spans="16:16">
      <c r="P3776" s="3"/>
    </row>
    <row r="3777" spans="16:16">
      <c r="P3777" s="3"/>
    </row>
    <row r="3778" spans="16:16">
      <c r="P3778" s="3"/>
    </row>
    <row r="3779" spans="16:16">
      <c r="P3779" s="3"/>
    </row>
    <row r="3780" spans="16:16">
      <c r="P3780" s="3"/>
    </row>
    <row r="3781" spans="16:16">
      <c r="P3781" s="3"/>
    </row>
    <row r="3782" spans="16:16">
      <c r="P3782" s="3"/>
    </row>
    <row r="3783" spans="16:16">
      <c r="P3783" s="3"/>
    </row>
    <row r="3784" spans="16:16">
      <c r="P3784" s="3"/>
    </row>
    <row r="3785" spans="16:16">
      <c r="P3785" s="3"/>
    </row>
    <row r="3786" spans="16:16">
      <c r="P3786" s="3"/>
    </row>
    <row r="3787" spans="16:16">
      <c r="P3787" s="3"/>
    </row>
    <row r="3788" spans="16:16">
      <c r="P3788" s="3"/>
    </row>
    <row r="3789" spans="16:16">
      <c r="P3789" s="3"/>
    </row>
    <row r="3790" spans="16:16">
      <c r="P3790" s="3"/>
    </row>
    <row r="3791" spans="16:16">
      <c r="P3791" s="3"/>
    </row>
    <row r="3792" spans="16:16">
      <c r="P3792" s="3"/>
    </row>
    <row r="3793" spans="16:16">
      <c r="P3793" s="3"/>
    </row>
    <row r="3794" spans="16:16">
      <c r="P3794" s="3"/>
    </row>
    <row r="3795" spans="16:16">
      <c r="P3795" s="3"/>
    </row>
    <row r="3796" spans="16:16">
      <c r="P3796" s="3"/>
    </row>
    <row r="3797" spans="16:16">
      <c r="P3797" s="3"/>
    </row>
    <row r="3798" spans="16:16">
      <c r="P3798" s="3"/>
    </row>
    <row r="3799" spans="16:16">
      <c r="P3799" s="3"/>
    </row>
    <row r="3800" spans="16:16">
      <c r="P3800" s="3"/>
    </row>
    <row r="3801" spans="16:16">
      <c r="P3801" s="3"/>
    </row>
    <row r="3802" spans="16:16">
      <c r="P3802" s="3"/>
    </row>
    <row r="3803" spans="16:16">
      <c r="P3803" s="3"/>
    </row>
    <row r="3804" spans="16:16">
      <c r="P3804" s="3"/>
    </row>
    <row r="3805" spans="16:16">
      <c r="P3805" s="3"/>
    </row>
    <row r="3806" spans="16:16">
      <c r="P3806" s="3"/>
    </row>
    <row r="3807" spans="16:16">
      <c r="P3807" s="3"/>
    </row>
    <row r="3808" spans="16:16">
      <c r="P3808" s="3"/>
    </row>
    <row r="3809" spans="16:16">
      <c r="P3809" s="3"/>
    </row>
    <row r="3810" spans="16:16">
      <c r="P3810" s="3"/>
    </row>
    <row r="3811" spans="16:16">
      <c r="P3811" s="3"/>
    </row>
    <row r="3812" spans="16:16">
      <c r="P3812" s="3"/>
    </row>
    <row r="3813" spans="16:16">
      <c r="P3813" s="3"/>
    </row>
    <row r="3814" spans="16:16">
      <c r="P3814" s="3"/>
    </row>
    <row r="3815" spans="16:16">
      <c r="P3815" s="3"/>
    </row>
    <row r="3816" spans="16:16">
      <c r="P3816" s="3"/>
    </row>
    <row r="3817" spans="16:16">
      <c r="P3817" s="3"/>
    </row>
    <row r="3818" spans="16:16">
      <c r="P3818" s="3"/>
    </row>
    <row r="3819" spans="16:16">
      <c r="P3819" s="3"/>
    </row>
    <row r="3820" spans="16:16">
      <c r="P3820" s="3"/>
    </row>
    <row r="3821" spans="16:16">
      <c r="P3821" s="3"/>
    </row>
    <row r="3822" spans="16:16">
      <c r="P3822" s="3"/>
    </row>
    <row r="3823" spans="16:16">
      <c r="P3823" s="3"/>
    </row>
    <row r="3824" spans="16:16">
      <c r="P3824" s="3"/>
    </row>
    <row r="3825" spans="16:16">
      <c r="P3825" s="3"/>
    </row>
    <row r="3826" spans="16:16">
      <c r="P3826" s="3"/>
    </row>
    <row r="3827" spans="16:16">
      <c r="P3827" s="3"/>
    </row>
    <row r="3828" spans="16:16">
      <c r="P3828" s="3"/>
    </row>
    <row r="3829" spans="16:16">
      <c r="P3829" s="3"/>
    </row>
    <row r="3830" spans="16:16">
      <c r="P3830" s="3"/>
    </row>
    <row r="3831" spans="16:16">
      <c r="P3831" s="3"/>
    </row>
    <row r="3832" spans="16:16">
      <c r="P3832" s="3"/>
    </row>
    <row r="3833" spans="16:16">
      <c r="P3833" s="3"/>
    </row>
    <row r="3834" spans="16:16">
      <c r="P3834" s="3"/>
    </row>
    <row r="3835" spans="16:16">
      <c r="P3835" s="3"/>
    </row>
    <row r="3836" spans="16:16">
      <c r="P3836" s="3"/>
    </row>
    <row r="3837" spans="16:16">
      <c r="P3837" s="3"/>
    </row>
    <row r="3838" spans="16:16">
      <c r="P3838" s="3"/>
    </row>
    <row r="3839" spans="16:16">
      <c r="P3839" s="3"/>
    </row>
    <row r="3840" spans="16:16">
      <c r="P3840" s="3"/>
    </row>
    <row r="3841" spans="16:16">
      <c r="P3841" s="3"/>
    </row>
    <row r="3842" spans="16:16">
      <c r="P3842" s="3"/>
    </row>
    <row r="3843" spans="16:16">
      <c r="P3843" s="3"/>
    </row>
    <row r="3844" spans="16:16">
      <c r="P3844" s="3"/>
    </row>
    <row r="3845" spans="16:16">
      <c r="P3845" s="3"/>
    </row>
    <row r="3846" spans="16:16">
      <c r="P3846" s="3"/>
    </row>
    <row r="3847" spans="16:16">
      <c r="P3847" s="3"/>
    </row>
    <row r="3848" spans="16:16">
      <c r="P3848" s="3"/>
    </row>
    <row r="3849" spans="16:16">
      <c r="P3849" s="3"/>
    </row>
    <row r="3850" spans="16:16">
      <c r="P3850" s="3"/>
    </row>
    <row r="3851" spans="16:16">
      <c r="P3851" s="3"/>
    </row>
    <row r="3852" spans="16:16">
      <c r="P3852" s="3"/>
    </row>
    <row r="3853" spans="16:16">
      <c r="P3853" s="3"/>
    </row>
    <row r="3854" spans="16:16">
      <c r="P3854" s="3"/>
    </row>
    <row r="3855" spans="16:16">
      <c r="P3855" s="3"/>
    </row>
    <row r="3856" spans="16:16">
      <c r="P3856" s="3"/>
    </row>
    <row r="3857" spans="16:16">
      <c r="P3857" s="3"/>
    </row>
    <row r="3858" spans="16:16">
      <c r="P3858" s="3"/>
    </row>
    <row r="3859" spans="16:16">
      <c r="P3859" s="3"/>
    </row>
    <row r="3860" spans="16:16">
      <c r="P3860" s="3"/>
    </row>
    <row r="3861" spans="16:16">
      <c r="P3861" s="3"/>
    </row>
    <row r="3862" spans="16:16">
      <c r="P3862" s="3"/>
    </row>
    <row r="3863" spans="16:16">
      <c r="P3863" s="3"/>
    </row>
    <row r="3864" spans="16:16">
      <c r="P3864" s="3"/>
    </row>
    <row r="3865" spans="16:16">
      <c r="P3865" s="3"/>
    </row>
    <row r="3866" spans="16:16">
      <c r="P3866" s="3"/>
    </row>
    <row r="3867" spans="16:16">
      <c r="P3867" s="3"/>
    </row>
    <row r="3868" spans="16:16">
      <c r="P3868" s="3"/>
    </row>
    <row r="3869" spans="16:16">
      <c r="P3869" s="3"/>
    </row>
    <row r="3870" spans="16:16">
      <c r="P3870" s="3"/>
    </row>
    <row r="3871" spans="16:16">
      <c r="P3871" s="3"/>
    </row>
    <row r="3872" spans="16:16">
      <c r="P3872" s="3"/>
    </row>
    <row r="3873" spans="16:16">
      <c r="P3873" s="3"/>
    </row>
    <row r="3874" spans="16:16">
      <c r="P3874" s="3"/>
    </row>
    <row r="3875" spans="16:16">
      <c r="P3875" s="3"/>
    </row>
    <row r="3876" spans="16:16">
      <c r="P3876" s="3"/>
    </row>
    <row r="3877" spans="16:16">
      <c r="P3877" s="3"/>
    </row>
    <row r="3878" spans="16:16">
      <c r="P3878" s="3"/>
    </row>
    <row r="3879" spans="16:16">
      <c r="P3879" s="3"/>
    </row>
    <row r="3880" spans="16:16">
      <c r="P3880" s="3"/>
    </row>
    <row r="3881" spans="16:16">
      <c r="P3881" s="3"/>
    </row>
    <row r="3882" spans="16:16">
      <c r="P3882" s="3"/>
    </row>
    <row r="3883" spans="16:16">
      <c r="P3883" s="3"/>
    </row>
    <row r="3884" spans="16:16">
      <c r="P3884" s="3"/>
    </row>
    <row r="3885" spans="16:16">
      <c r="P3885" s="3"/>
    </row>
    <row r="3886" spans="16:16">
      <c r="P3886" s="3"/>
    </row>
    <row r="3887" spans="16:16">
      <c r="P3887" s="3"/>
    </row>
    <row r="3888" spans="16:16">
      <c r="P3888" s="3"/>
    </row>
    <row r="3889" spans="16:16">
      <c r="P3889" s="3"/>
    </row>
    <row r="3890" spans="16:16">
      <c r="P3890" s="3"/>
    </row>
    <row r="3891" spans="16:16">
      <c r="P3891" s="3"/>
    </row>
    <row r="3892" spans="16:16">
      <c r="P3892" s="3"/>
    </row>
    <row r="3893" spans="16:16">
      <c r="P3893" s="3"/>
    </row>
    <row r="3894" spans="16:16">
      <c r="P3894" s="3"/>
    </row>
    <row r="3895" spans="16:16">
      <c r="P3895" s="3"/>
    </row>
    <row r="3896" spans="16:16">
      <c r="P3896" s="3"/>
    </row>
    <row r="3897" spans="16:16">
      <c r="P3897" s="3"/>
    </row>
    <row r="3898" spans="16:16">
      <c r="P3898" s="3"/>
    </row>
    <row r="3899" spans="16:16">
      <c r="P3899" s="3"/>
    </row>
    <row r="3900" spans="16:16">
      <c r="P3900" s="3"/>
    </row>
    <row r="3901" spans="16:16">
      <c r="P3901" s="3"/>
    </row>
    <row r="3902" spans="16:16">
      <c r="P3902" s="3"/>
    </row>
    <row r="3903" spans="16:16">
      <c r="P3903" s="3"/>
    </row>
    <row r="3904" spans="16:16">
      <c r="P3904" s="3"/>
    </row>
    <row r="3905" spans="16:16">
      <c r="P3905" s="3"/>
    </row>
    <row r="3906" spans="16:16">
      <c r="P3906" s="3"/>
    </row>
    <row r="3907" spans="16:16">
      <c r="P3907" s="3"/>
    </row>
    <row r="3908" spans="16:16">
      <c r="P3908" s="3"/>
    </row>
    <row r="3909" spans="16:16">
      <c r="P3909" s="3"/>
    </row>
    <row r="3910" spans="16:16">
      <c r="P3910" s="3"/>
    </row>
    <row r="3911" spans="16:16">
      <c r="P3911" s="3"/>
    </row>
    <row r="3912" spans="16:16">
      <c r="P3912" s="3"/>
    </row>
    <row r="3913" spans="16:16">
      <c r="P3913" s="3"/>
    </row>
    <row r="3914" spans="16:16">
      <c r="P3914" s="3"/>
    </row>
    <row r="3915" spans="16:16">
      <c r="P3915" s="3"/>
    </row>
    <row r="3916" spans="16:16">
      <c r="P3916" s="3"/>
    </row>
    <row r="3917" spans="16:16">
      <c r="P3917" s="3"/>
    </row>
    <row r="3918" spans="16:16">
      <c r="P3918" s="3"/>
    </row>
    <row r="3919" spans="16:16">
      <c r="P3919" s="3"/>
    </row>
    <row r="3920" spans="16:16">
      <c r="P3920" s="3"/>
    </row>
    <row r="3921" spans="16:16">
      <c r="P3921" s="3"/>
    </row>
    <row r="3922" spans="16:16">
      <c r="P3922" s="3"/>
    </row>
    <row r="3923" spans="16:16">
      <c r="P3923" s="3"/>
    </row>
    <row r="3924" spans="16:16">
      <c r="P3924" s="3"/>
    </row>
    <row r="3925" spans="16:16">
      <c r="P3925" s="3"/>
    </row>
    <row r="3926" spans="16:16">
      <c r="P3926" s="3"/>
    </row>
    <row r="3927" spans="16:16">
      <c r="P3927" s="3"/>
    </row>
    <row r="3928" spans="16:16">
      <c r="P3928" s="3"/>
    </row>
    <row r="3929" spans="16:16">
      <c r="P3929" s="3"/>
    </row>
    <row r="3930" spans="16:16">
      <c r="P3930" s="3"/>
    </row>
    <row r="3931" spans="16:16">
      <c r="P3931" s="3"/>
    </row>
    <row r="3932" spans="16:16">
      <c r="P3932" s="3"/>
    </row>
    <row r="3933" spans="16:16">
      <c r="P3933" s="3"/>
    </row>
    <row r="3934" spans="16:16">
      <c r="P3934" s="3"/>
    </row>
    <row r="3935" spans="16:16">
      <c r="P3935" s="3"/>
    </row>
    <row r="3936" spans="16:16">
      <c r="P3936" s="3"/>
    </row>
    <row r="3937" spans="16:16">
      <c r="P3937" s="3"/>
    </row>
    <row r="3938" spans="16:16">
      <c r="P3938" s="3"/>
    </row>
    <row r="3939" spans="16:16">
      <c r="P3939" s="3"/>
    </row>
    <row r="3940" spans="16:16">
      <c r="P3940" s="3"/>
    </row>
    <row r="3941" spans="16:16">
      <c r="P3941" s="3"/>
    </row>
    <row r="3942" spans="16:16">
      <c r="P3942" s="3"/>
    </row>
    <row r="3943" spans="16:16">
      <c r="P3943" s="3"/>
    </row>
    <row r="3944" spans="16:16">
      <c r="P3944" s="3"/>
    </row>
    <row r="3945" spans="16:16">
      <c r="P3945" s="3"/>
    </row>
    <row r="3946" spans="16:16">
      <c r="P3946" s="3"/>
    </row>
    <row r="3947" spans="16:16">
      <c r="P3947" s="3"/>
    </row>
    <row r="3948" spans="16:16">
      <c r="P3948" s="3"/>
    </row>
    <row r="3949" spans="16:16">
      <c r="P3949" s="3"/>
    </row>
    <row r="3950" spans="16:16">
      <c r="P3950" s="3"/>
    </row>
    <row r="3951" spans="16:16">
      <c r="P3951" s="3"/>
    </row>
    <row r="3952" spans="16:16">
      <c r="P3952" s="3"/>
    </row>
    <row r="3953" spans="16:16">
      <c r="P3953" s="3"/>
    </row>
    <row r="3954" spans="16:16">
      <c r="P3954" s="3"/>
    </row>
    <row r="3955" spans="16:16">
      <c r="P3955" s="3"/>
    </row>
    <row r="3956" spans="16:16">
      <c r="P3956" s="3"/>
    </row>
    <row r="3957" spans="16:16">
      <c r="P3957" s="3"/>
    </row>
    <row r="3958" spans="16:16">
      <c r="P3958" s="3"/>
    </row>
    <row r="3959" spans="16:16">
      <c r="P3959" s="3"/>
    </row>
    <row r="3960" spans="16:16">
      <c r="P3960" s="3"/>
    </row>
    <row r="3961" spans="16:16">
      <c r="P3961" s="3"/>
    </row>
    <row r="3962" spans="16:16">
      <c r="P3962" s="3"/>
    </row>
    <row r="3963" spans="16:16">
      <c r="P3963" s="3"/>
    </row>
    <row r="3964" spans="16:16">
      <c r="P3964" s="3"/>
    </row>
    <row r="3965" spans="16:16">
      <c r="P3965" s="3"/>
    </row>
    <row r="3966" spans="16:16">
      <c r="P3966" s="3"/>
    </row>
    <row r="3967" spans="16:16">
      <c r="P3967" s="3"/>
    </row>
    <row r="3968" spans="16:16">
      <c r="P3968" s="3"/>
    </row>
    <row r="3969" spans="16:16">
      <c r="P3969" s="3"/>
    </row>
    <row r="3970" spans="16:16">
      <c r="P3970" s="3"/>
    </row>
    <row r="3971" spans="16:16">
      <c r="P3971" s="3"/>
    </row>
    <row r="3972" spans="16:16">
      <c r="P3972" s="3"/>
    </row>
    <row r="3973" spans="16:16">
      <c r="P3973" s="3"/>
    </row>
    <row r="3974" spans="16:16">
      <c r="P3974" s="3"/>
    </row>
    <row r="3975" spans="16:16">
      <c r="P3975" s="3"/>
    </row>
    <row r="3976" spans="16:16">
      <c r="P3976" s="3"/>
    </row>
    <row r="3977" spans="16:16">
      <c r="P3977" s="3"/>
    </row>
    <row r="3978" spans="16:16">
      <c r="P3978" s="3"/>
    </row>
    <row r="3979" spans="16:16">
      <c r="P3979" s="3"/>
    </row>
    <row r="3980" spans="16:16">
      <c r="P3980" s="3"/>
    </row>
    <row r="3981" spans="16:16">
      <c r="P3981" s="3"/>
    </row>
    <row r="3982" spans="16:16">
      <c r="P3982" s="3"/>
    </row>
    <row r="3983" spans="16:16">
      <c r="P3983" s="3"/>
    </row>
    <row r="3984" spans="16:16">
      <c r="P3984" s="3"/>
    </row>
    <row r="3985" spans="16:16">
      <c r="P3985" s="3"/>
    </row>
    <row r="3986" spans="16:16">
      <c r="P3986" s="3"/>
    </row>
    <row r="3987" spans="16:16">
      <c r="P3987" s="3"/>
    </row>
    <row r="3988" spans="16:16">
      <c r="P3988" s="3"/>
    </row>
    <row r="3989" spans="16:16">
      <c r="P3989" s="3"/>
    </row>
    <row r="3990" spans="16:16">
      <c r="P3990" s="3"/>
    </row>
    <row r="3991" spans="16:16">
      <c r="P3991" s="3"/>
    </row>
    <row r="3992" spans="16:16">
      <c r="P3992" s="3"/>
    </row>
    <row r="3993" spans="16:16">
      <c r="P3993" s="3"/>
    </row>
    <row r="3994" spans="16:16">
      <c r="P3994" s="3"/>
    </row>
    <row r="3995" spans="16:16">
      <c r="P3995" s="3"/>
    </row>
    <row r="3996" spans="16:16">
      <c r="P3996" s="3"/>
    </row>
    <row r="3997" spans="16:16">
      <c r="P3997" s="3"/>
    </row>
    <row r="3998" spans="16:16">
      <c r="P3998" s="3"/>
    </row>
    <row r="3999" spans="16:16">
      <c r="P3999" s="3"/>
    </row>
    <row r="4000" spans="16:16">
      <c r="P4000" s="3"/>
    </row>
    <row r="4001" spans="16:16">
      <c r="P4001" s="3"/>
    </row>
    <row r="4002" spans="16:16">
      <c r="P4002" s="3"/>
    </row>
    <row r="4003" spans="16:16">
      <c r="P4003" s="3"/>
    </row>
    <row r="4004" spans="16:16">
      <c r="P4004" s="3"/>
    </row>
    <row r="4005" spans="16:16">
      <c r="P4005" s="3"/>
    </row>
    <row r="4006" spans="16:16">
      <c r="P4006" s="3"/>
    </row>
    <row r="4007" spans="16:16">
      <c r="P4007" s="3"/>
    </row>
    <row r="4008" spans="16:16">
      <c r="P4008" s="3"/>
    </row>
    <row r="4009" spans="16:16">
      <c r="P4009" s="3"/>
    </row>
    <row r="4010" spans="16:16">
      <c r="P4010" s="3"/>
    </row>
    <row r="4011" spans="16:16">
      <c r="P4011" s="3"/>
    </row>
    <row r="4012" spans="16:16">
      <c r="P4012" s="3"/>
    </row>
    <row r="4013" spans="16:16">
      <c r="P4013" s="3"/>
    </row>
    <row r="4014" spans="16:16">
      <c r="P4014" s="3"/>
    </row>
    <row r="4015" spans="16:16">
      <c r="P4015" s="3"/>
    </row>
    <row r="4016" spans="16:16">
      <c r="P4016" s="3"/>
    </row>
    <row r="4017" spans="16:16">
      <c r="P4017" s="3"/>
    </row>
    <row r="4018" spans="16:16">
      <c r="P4018" s="3"/>
    </row>
    <row r="4019" spans="16:16">
      <c r="P4019" s="3"/>
    </row>
    <row r="4020" spans="16:16">
      <c r="P4020" s="3"/>
    </row>
    <row r="4021" spans="16:16">
      <c r="P4021" s="3"/>
    </row>
    <row r="4022" spans="16:16">
      <c r="P4022" s="3"/>
    </row>
    <row r="4023" spans="16:16">
      <c r="P4023" s="3"/>
    </row>
    <row r="4024" spans="16:16">
      <c r="P4024" s="3"/>
    </row>
    <row r="4025" spans="16:16">
      <c r="P4025" s="3"/>
    </row>
    <row r="4026" spans="16:16">
      <c r="P4026" s="3"/>
    </row>
    <row r="4027" spans="16:16">
      <c r="P4027" s="3"/>
    </row>
    <row r="4028" spans="16:16">
      <c r="P4028" s="3"/>
    </row>
    <row r="4029" spans="16:16">
      <c r="P4029" s="3"/>
    </row>
    <row r="4030" spans="16:16">
      <c r="P4030" s="3"/>
    </row>
    <row r="4031" spans="16:16">
      <c r="P4031" s="3"/>
    </row>
    <row r="4032" spans="16:16">
      <c r="P4032" s="3"/>
    </row>
    <row r="4033" spans="16:16">
      <c r="P4033" s="3"/>
    </row>
    <row r="4034" spans="16:16">
      <c r="P4034" s="3"/>
    </row>
    <row r="4035" spans="16:16">
      <c r="P4035" s="3"/>
    </row>
    <row r="4036" spans="16:16">
      <c r="P4036" s="3"/>
    </row>
    <row r="4037" spans="16:16">
      <c r="P4037" s="3"/>
    </row>
    <row r="4038" spans="16:16">
      <c r="P4038" s="3"/>
    </row>
    <row r="4039" spans="16:16">
      <c r="P4039" s="3"/>
    </row>
    <row r="4040" spans="16:16">
      <c r="P4040" s="3"/>
    </row>
    <row r="4041" spans="16:16">
      <c r="P4041" s="3"/>
    </row>
    <row r="4042" spans="16:16">
      <c r="P4042" s="3"/>
    </row>
    <row r="4043" spans="16:16">
      <c r="P4043" s="3"/>
    </row>
    <row r="4044" spans="16:16">
      <c r="P4044" s="3"/>
    </row>
    <row r="4045" spans="16:16">
      <c r="P4045" s="3"/>
    </row>
    <row r="4046" spans="16:16">
      <c r="P4046" s="3"/>
    </row>
    <row r="4047" spans="16:16">
      <c r="P4047" s="3"/>
    </row>
    <row r="4048" spans="16:16">
      <c r="P4048" s="3"/>
    </row>
    <row r="4049" spans="16:16">
      <c r="P4049" s="3"/>
    </row>
    <row r="4050" spans="16:16">
      <c r="P4050" s="3"/>
    </row>
    <row r="4051" spans="16:16">
      <c r="P4051" s="3"/>
    </row>
    <row r="4052" spans="16:16">
      <c r="P4052" s="3"/>
    </row>
    <row r="4053" spans="16:16">
      <c r="P4053" s="3"/>
    </row>
    <row r="4054" spans="16:16">
      <c r="P4054" s="3"/>
    </row>
    <row r="4055" spans="16:16">
      <c r="P4055" s="3"/>
    </row>
    <row r="4056" spans="16:16">
      <c r="P4056" s="3"/>
    </row>
    <row r="4057" spans="16:16">
      <c r="P4057" s="3"/>
    </row>
    <row r="4058" spans="16:16">
      <c r="P4058" s="3"/>
    </row>
    <row r="4059" spans="16:16">
      <c r="P4059" s="3"/>
    </row>
    <row r="4060" spans="16:16">
      <c r="P4060" s="3"/>
    </row>
    <row r="4061" spans="16:16">
      <c r="P4061" s="3"/>
    </row>
    <row r="4062" spans="16:16">
      <c r="P4062" s="3"/>
    </row>
    <row r="4063" spans="16:16">
      <c r="P4063" s="3"/>
    </row>
    <row r="4064" spans="16:16">
      <c r="P4064" s="3"/>
    </row>
    <row r="4065" spans="16:16">
      <c r="P4065" s="3"/>
    </row>
    <row r="4066" spans="16:16">
      <c r="P4066" s="3"/>
    </row>
    <row r="4067" spans="16:16">
      <c r="P4067" s="3"/>
    </row>
    <row r="4068" spans="16:16">
      <c r="P4068" s="3"/>
    </row>
    <row r="4069" spans="16:16">
      <c r="P4069" s="3"/>
    </row>
    <row r="4070" spans="16:16">
      <c r="P4070" s="3"/>
    </row>
    <row r="4071" spans="16:16">
      <c r="P4071" s="3"/>
    </row>
    <row r="4072" spans="16:16">
      <c r="P4072" s="3"/>
    </row>
    <row r="4073" spans="16:16">
      <c r="P4073" s="3"/>
    </row>
    <row r="4074" spans="16:16">
      <c r="P4074" s="3"/>
    </row>
    <row r="4075" spans="16:16">
      <c r="P4075" s="3"/>
    </row>
    <row r="4076" spans="16:16">
      <c r="P4076" s="3"/>
    </row>
    <row r="4077" spans="16:16">
      <c r="P4077" s="3"/>
    </row>
    <row r="4078" spans="16:16">
      <c r="P4078" s="3"/>
    </row>
    <row r="4079" spans="16:16">
      <c r="P4079" s="3"/>
    </row>
    <row r="4080" spans="16:16">
      <c r="P4080" s="3"/>
    </row>
    <row r="4081" spans="16:16">
      <c r="P4081" s="3"/>
    </row>
    <row r="4082" spans="16:16">
      <c r="P4082" s="3"/>
    </row>
    <row r="4083" spans="16:16">
      <c r="P4083" s="3"/>
    </row>
    <row r="4084" spans="16:16">
      <c r="P4084" s="3"/>
    </row>
    <row r="4085" spans="16:16">
      <c r="P4085" s="3"/>
    </row>
    <row r="4086" spans="16:16">
      <c r="P4086" s="3"/>
    </row>
    <row r="4087" spans="16:16">
      <c r="P4087" s="3"/>
    </row>
    <row r="4088" spans="16:16">
      <c r="P4088" s="3"/>
    </row>
    <row r="4089" spans="16:16">
      <c r="P4089" s="3"/>
    </row>
    <row r="4090" spans="16:16">
      <c r="P4090" s="3"/>
    </row>
    <row r="4091" spans="16:16">
      <c r="P4091" s="3"/>
    </row>
    <row r="4092" spans="16:16">
      <c r="P4092" s="3"/>
    </row>
    <row r="4093" spans="16:16">
      <c r="P4093" s="3"/>
    </row>
    <row r="4094" spans="16:16">
      <c r="P4094" s="3"/>
    </row>
    <row r="4095" spans="16:16">
      <c r="P4095" s="3"/>
    </row>
    <row r="4096" spans="16:16">
      <c r="P4096" s="3"/>
    </row>
    <row r="4097" spans="16:16">
      <c r="P4097" s="3"/>
    </row>
    <row r="4098" spans="16:16">
      <c r="P4098" s="3"/>
    </row>
    <row r="4099" spans="16:16">
      <c r="P4099" s="3"/>
    </row>
    <row r="4100" spans="16:16">
      <c r="P4100" s="3"/>
    </row>
    <row r="4101" spans="16:16">
      <c r="P4101" s="3"/>
    </row>
    <row r="4102" spans="16:16">
      <c r="P4102" s="3"/>
    </row>
    <row r="4103" spans="16:16">
      <c r="P4103" s="3"/>
    </row>
    <row r="4104" spans="16:16">
      <c r="P4104" s="3"/>
    </row>
    <row r="4105" spans="16:16">
      <c r="P4105" s="3"/>
    </row>
    <row r="4106" spans="16:16">
      <c r="P4106" s="3"/>
    </row>
    <row r="4107" spans="16:16">
      <c r="P4107" s="3"/>
    </row>
    <row r="4108" spans="16:16">
      <c r="P4108" s="3"/>
    </row>
    <row r="4109" spans="16:16">
      <c r="P4109" s="3"/>
    </row>
    <row r="4110" spans="16:16">
      <c r="P4110" s="3"/>
    </row>
    <row r="4111" spans="16:16">
      <c r="P4111" s="3"/>
    </row>
    <row r="4112" spans="16:16">
      <c r="P4112" s="3"/>
    </row>
    <row r="4113" spans="16:16">
      <c r="P4113" s="3"/>
    </row>
    <row r="4114" spans="16:16">
      <c r="P4114" s="3"/>
    </row>
    <row r="4115" spans="16:16">
      <c r="P4115" s="3"/>
    </row>
    <row r="4116" spans="16:16">
      <c r="P4116" s="3"/>
    </row>
    <row r="4117" spans="16:16">
      <c r="P4117" s="3"/>
    </row>
    <row r="4118" spans="16:16">
      <c r="P4118" s="3"/>
    </row>
    <row r="4119" spans="16:16">
      <c r="P4119" s="3"/>
    </row>
    <row r="4120" spans="16:16">
      <c r="P4120" s="3"/>
    </row>
    <row r="4121" spans="16:16">
      <c r="P4121" s="3"/>
    </row>
    <row r="4122" spans="16:16">
      <c r="P4122" s="3"/>
    </row>
    <row r="4123" spans="16:16">
      <c r="P4123" s="3"/>
    </row>
    <row r="4124" spans="16:16">
      <c r="P4124" s="3"/>
    </row>
    <row r="4125" spans="16:16">
      <c r="P4125" s="3"/>
    </row>
    <row r="4126" spans="16:16">
      <c r="P4126" s="3"/>
    </row>
    <row r="4127" spans="16:16">
      <c r="P4127" s="3"/>
    </row>
    <row r="4128" spans="16:16">
      <c r="P4128" s="3"/>
    </row>
    <row r="4129" spans="16:16">
      <c r="P4129" s="3"/>
    </row>
    <row r="4130" spans="16:16">
      <c r="P4130" s="3"/>
    </row>
    <row r="4131" spans="16:16">
      <c r="P4131" s="3"/>
    </row>
    <row r="4132" spans="16:16">
      <c r="P4132" s="3"/>
    </row>
    <row r="4133" spans="16:16">
      <c r="P4133" s="3"/>
    </row>
    <row r="4134" spans="16:16">
      <c r="P4134" s="3"/>
    </row>
    <row r="4135" spans="16:16">
      <c r="P4135" s="3"/>
    </row>
    <row r="4136" spans="16:16">
      <c r="P4136" s="3"/>
    </row>
    <row r="4137" spans="16:16">
      <c r="P4137" s="3"/>
    </row>
    <row r="4138" spans="16:16">
      <c r="P4138" s="3"/>
    </row>
    <row r="4139" spans="16:16">
      <c r="P4139" s="3"/>
    </row>
    <row r="4140" spans="16:16">
      <c r="P4140" s="3"/>
    </row>
    <row r="4141" spans="16:16">
      <c r="P4141" s="3"/>
    </row>
    <row r="4142" spans="16:16">
      <c r="P4142" s="3"/>
    </row>
    <row r="4143" spans="16:16">
      <c r="P4143" s="3"/>
    </row>
    <row r="4144" spans="16:16">
      <c r="P4144" s="3"/>
    </row>
    <row r="4145" spans="16:16">
      <c r="P4145" s="3"/>
    </row>
    <row r="4146" spans="16:16">
      <c r="P4146" s="3"/>
    </row>
    <row r="4147" spans="16:16">
      <c r="P4147" s="3"/>
    </row>
    <row r="4148" spans="16:16">
      <c r="P4148" s="3"/>
    </row>
    <row r="4149" spans="16:16">
      <c r="P4149" s="3"/>
    </row>
    <row r="4150" spans="16:16">
      <c r="P4150" s="3"/>
    </row>
    <row r="4151" spans="16:16">
      <c r="P4151" s="3"/>
    </row>
    <row r="4152" spans="16:16">
      <c r="P4152" s="3"/>
    </row>
    <row r="4153" spans="16:16">
      <c r="P4153" s="3"/>
    </row>
    <row r="4154" spans="16:16">
      <c r="P4154" s="3"/>
    </row>
    <row r="4155" spans="16:16">
      <c r="P4155" s="3"/>
    </row>
    <row r="4156" spans="16:16">
      <c r="P4156" s="3"/>
    </row>
    <row r="4157" spans="16:16">
      <c r="P4157" s="3"/>
    </row>
    <row r="4158" spans="16:16">
      <c r="P4158" s="3"/>
    </row>
    <row r="4159" spans="16:16">
      <c r="P4159" s="3"/>
    </row>
    <row r="4160" spans="16:16">
      <c r="P4160" s="3"/>
    </row>
    <row r="4161" spans="16:16">
      <c r="P4161" s="3"/>
    </row>
    <row r="4162" spans="16:16">
      <c r="P4162" s="3"/>
    </row>
    <row r="4163" spans="16:16">
      <c r="P4163" s="3"/>
    </row>
    <row r="4164" spans="16:16">
      <c r="P4164" s="3"/>
    </row>
    <row r="4165" spans="16:16">
      <c r="P4165" s="3"/>
    </row>
    <row r="4166" spans="16:16">
      <c r="P4166" s="3"/>
    </row>
    <row r="4167" spans="16:16">
      <c r="P4167" s="3"/>
    </row>
    <row r="4168" spans="16:16">
      <c r="P4168" s="3"/>
    </row>
    <row r="4169" spans="16:16">
      <c r="P4169" s="3"/>
    </row>
    <row r="4170" spans="16:16">
      <c r="P4170" s="3"/>
    </row>
    <row r="4171" spans="16:16">
      <c r="P4171" s="3"/>
    </row>
    <row r="4172" spans="16:16">
      <c r="P4172" s="3"/>
    </row>
    <row r="4173" spans="16:16">
      <c r="P4173" s="3"/>
    </row>
    <row r="4174" spans="16:16">
      <c r="P4174" s="3"/>
    </row>
    <row r="4175" spans="16:16">
      <c r="P4175" s="3"/>
    </row>
    <row r="4176" spans="16:16">
      <c r="P4176" s="3"/>
    </row>
    <row r="4177" spans="16:16">
      <c r="P4177" s="3"/>
    </row>
    <row r="4178" spans="16:16">
      <c r="P4178" s="3"/>
    </row>
    <row r="4179" spans="16:16">
      <c r="P4179" s="3"/>
    </row>
    <row r="4180" spans="16:16">
      <c r="P4180" s="3"/>
    </row>
    <row r="4181" spans="16:16">
      <c r="P4181" s="3"/>
    </row>
    <row r="4182" spans="16:16">
      <c r="P4182" s="3"/>
    </row>
    <row r="4183" spans="16:16">
      <c r="P4183" s="3"/>
    </row>
    <row r="4184" spans="16:16">
      <c r="P4184" s="3"/>
    </row>
    <row r="4185" spans="16:16">
      <c r="P4185" s="3"/>
    </row>
    <row r="4186" spans="16:16">
      <c r="P4186" s="3"/>
    </row>
    <row r="4187" spans="16:16">
      <c r="P4187" s="3"/>
    </row>
    <row r="4188" spans="16:16">
      <c r="P4188" s="3"/>
    </row>
    <row r="4189" spans="16:16">
      <c r="P4189" s="3"/>
    </row>
    <row r="4190" spans="16:16">
      <c r="P4190" s="3"/>
    </row>
    <row r="4191" spans="16:16">
      <c r="P4191" s="3"/>
    </row>
    <row r="4192" spans="16:16">
      <c r="P4192" s="3"/>
    </row>
    <row r="4193" spans="16:16">
      <c r="P4193" s="3"/>
    </row>
    <row r="4194" spans="16:16">
      <c r="P4194" s="3"/>
    </row>
    <row r="4195" spans="16:16">
      <c r="P4195" s="3"/>
    </row>
    <row r="4196" spans="16:16">
      <c r="P4196" s="3"/>
    </row>
    <row r="4197" spans="16:16">
      <c r="P4197" s="3"/>
    </row>
    <row r="4198" spans="16:16">
      <c r="P4198" s="3"/>
    </row>
    <row r="4199" spans="16:16">
      <c r="P4199" s="3"/>
    </row>
    <row r="4200" spans="16:16">
      <c r="P4200" s="3"/>
    </row>
    <row r="4201" spans="16:16">
      <c r="P4201" s="3"/>
    </row>
    <row r="4202" spans="16:16">
      <c r="P4202" s="3"/>
    </row>
    <row r="4203" spans="16:16">
      <c r="P4203" s="3"/>
    </row>
    <row r="4204" spans="16:16">
      <c r="P4204" s="3"/>
    </row>
    <row r="4205" spans="16:16">
      <c r="P4205" s="3"/>
    </row>
    <row r="4206" spans="16:16">
      <c r="P4206" s="3"/>
    </row>
    <row r="4207" spans="16:16">
      <c r="P4207" s="3"/>
    </row>
    <row r="4208" spans="16:16">
      <c r="P4208" s="3"/>
    </row>
    <row r="4209" spans="16:16">
      <c r="P4209" s="3"/>
    </row>
    <row r="4210" spans="16:16">
      <c r="P4210" s="3"/>
    </row>
    <row r="4211" spans="16:16">
      <c r="P4211" s="3"/>
    </row>
    <row r="4212" spans="16:16">
      <c r="P4212" s="3"/>
    </row>
    <row r="4213" spans="16:16">
      <c r="P4213" s="3"/>
    </row>
    <row r="4214" spans="16:16">
      <c r="P4214" s="3"/>
    </row>
    <row r="4215" spans="16:16">
      <c r="P4215" s="3"/>
    </row>
    <row r="4216" spans="16:16">
      <c r="P4216" s="3"/>
    </row>
    <row r="4217" spans="16:16">
      <c r="P4217" s="3"/>
    </row>
    <row r="4218" spans="16:16">
      <c r="P4218" s="3"/>
    </row>
    <row r="4219" spans="16:16">
      <c r="P4219" s="3"/>
    </row>
    <row r="4220" spans="16:16">
      <c r="P4220" s="3"/>
    </row>
    <row r="4221" spans="16:16">
      <c r="P4221" s="3"/>
    </row>
    <row r="4222" spans="16:16">
      <c r="P4222" s="3"/>
    </row>
    <row r="4223" spans="16:16">
      <c r="P4223" s="3"/>
    </row>
    <row r="4224" spans="16:16">
      <c r="P4224" s="3"/>
    </row>
    <row r="4225" spans="16:16">
      <c r="P4225" s="3"/>
    </row>
    <row r="4226" spans="16:16">
      <c r="P4226" s="3"/>
    </row>
    <row r="4227" spans="16:16">
      <c r="P4227" s="3"/>
    </row>
    <row r="4228" spans="16:16">
      <c r="P4228" s="3"/>
    </row>
    <row r="4229" spans="16:16">
      <c r="P4229" s="3"/>
    </row>
    <row r="4230" spans="16:16">
      <c r="P4230" s="3"/>
    </row>
    <row r="4231" spans="16:16">
      <c r="P4231" s="3"/>
    </row>
    <row r="4232" spans="16:16">
      <c r="P4232" s="3"/>
    </row>
    <row r="4233" spans="16:16">
      <c r="P4233" s="3"/>
    </row>
    <row r="4234" spans="16:16">
      <c r="P4234" s="3"/>
    </row>
    <row r="4235" spans="16:16">
      <c r="P4235" s="3"/>
    </row>
    <row r="4236" spans="16:16">
      <c r="P4236" s="3"/>
    </row>
    <row r="4237" spans="16:16">
      <c r="P4237" s="3"/>
    </row>
    <row r="4238" spans="16:16">
      <c r="P4238" s="3"/>
    </row>
    <row r="4239" spans="16:16">
      <c r="P4239" s="3"/>
    </row>
    <row r="4240" spans="16:16">
      <c r="P4240" s="3"/>
    </row>
    <row r="4241" spans="16:16">
      <c r="P4241" s="3"/>
    </row>
    <row r="4242" spans="16:16">
      <c r="P4242" s="3"/>
    </row>
    <row r="4243" spans="16:16">
      <c r="P4243" s="3"/>
    </row>
    <row r="4244" spans="16:16">
      <c r="P4244" s="3"/>
    </row>
    <row r="4245" spans="16:16">
      <c r="P4245" s="3"/>
    </row>
    <row r="4246" spans="16:16">
      <c r="P4246" s="3"/>
    </row>
    <row r="4247" spans="16:16">
      <c r="P4247" s="3"/>
    </row>
    <row r="4248" spans="16:16">
      <c r="P4248" s="3"/>
    </row>
    <row r="4249" spans="16:16">
      <c r="P4249" s="3"/>
    </row>
    <row r="4250" spans="16:16">
      <c r="P4250" s="3"/>
    </row>
    <row r="4251" spans="16:16">
      <c r="P4251" s="3"/>
    </row>
    <row r="4252" spans="16:16">
      <c r="P4252" s="3"/>
    </row>
    <row r="4253" spans="16:16">
      <c r="P4253" s="3"/>
    </row>
    <row r="4254" spans="16:16">
      <c r="P4254" s="3"/>
    </row>
    <row r="4255" spans="16:16">
      <c r="P4255" s="3"/>
    </row>
    <row r="4256" spans="16:16">
      <c r="P4256" s="3"/>
    </row>
    <row r="4257" spans="16:16">
      <c r="P4257" s="3"/>
    </row>
    <row r="4258" spans="16:16">
      <c r="P4258" s="3"/>
    </row>
    <row r="4259" spans="16:16">
      <c r="P4259" s="3"/>
    </row>
    <row r="4260" spans="16:16">
      <c r="P4260" s="3"/>
    </row>
    <row r="4261" spans="16:16">
      <c r="P4261" s="3"/>
    </row>
    <row r="4262" spans="16:16">
      <c r="P4262" s="3"/>
    </row>
    <row r="4263" spans="16:16">
      <c r="P4263" s="3"/>
    </row>
    <row r="4264" spans="16:16">
      <c r="P4264" s="3"/>
    </row>
    <row r="4265" spans="16:16">
      <c r="P4265" s="3"/>
    </row>
    <row r="4266" spans="16:16">
      <c r="P4266" s="3"/>
    </row>
    <row r="4267" spans="16:16">
      <c r="P4267" s="3"/>
    </row>
    <row r="4268" spans="16:16">
      <c r="P4268" s="3"/>
    </row>
    <row r="4269" spans="16:16">
      <c r="P4269" s="3"/>
    </row>
    <row r="4270" spans="16:16">
      <c r="P4270" s="3"/>
    </row>
    <row r="4271" spans="16:16">
      <c r="P4271" s="3"/>
    </row>
    <row r="4272" spans="16:16">
      <c r="P4272" s="3"/>
    </row>
    <row r="4273" spans="16:16">
      <c r="P4273" s="3"/>
    </row>
    <row r="4274" spans="16:16">
      <c r="P4274" s="3"/>
    </row>
    <row r="4275" spans="16:16">
      <c r="P4275" s="3"/>
    </row>
    <row r="4276" spans="16:16">
      <c r="P4276" s="3"/>
    </row>
    <row r="4277" spans="16:16">
      <c r="P4277" s="3"/>
    </row>
    <row r="4278" spans="16:16">
      <c r="P4278" s="3"/>
    </row>
    <row r="4279" spans="16:16">
      <c r="P4279" s="3"/>
    </row>
    <row r="4280" spans="16:16">
      <c r="P4280" s="3"/>
    </row>
    <row r="4281" spans="16:16">
      <c r="P4281" s="3"/>
    </row>
    <row r="4282" spans="16:16">
      <c r="P4282" s="3"/>
    </row>
    <row r="4283" spans="16:16">
      <c r="P4283" s="3"/>
    </row>
    <row r="4284" spans="16:16">
      <c r="P4284" s="3"/>
    </row>
    <row r="4285" spans="16:16">
      <c r="P4285" s="3"/>
    </row>
    <row r="4286" spans="16:16">
      <c r="P4286" s="3"/>
    </row>
    <row r="4287" spans="16:16">
      <c r="P4287" s="3"/>
    </row>
    <row r="4288" spans="16:16">
      <c r="P4288" s="3"/>
    </row>
    <row r="4289" spans="16:16">
      <c r="P4289" s="3"/>
    </row>
    <row r="4290" spans="16:16">
      <c r="P4290" s="3"/>
    </row>
    <row r="4291" spans="16:16">
      <c r="P4291" s="3"/>
    </row>
    <row r="4292" spans="16:16">
      <c r="P4292" s="3"/>
    </row>
    <row r="4293" spans="16:16">
      <c r="P4293" s="3"/>
    </row>
    <row r="4294" spans="16:16">
      <c r="P4294" s="3"/>
    </row>
    <row r="4295" spans="16:16">
      <c r="P4295" s="3"/>
    </row>
    <row r="4296" spans="16:16">
      <c r="P4296" s="3"/>
    </row>
    <row r="4297" spans="16:16">
      <c r="P4297" s="3"/>
    </row>
    <row r="4298" spans="16:16">
      <c r="P4298" s="3"/>
    </row>
    <row r="4299" spans="16:16">
      <c r="P4299" s="3"/>
    </row>
    <row r="4300" spans="16:16">
      <c r="P4300" s="3"/>
    </row>
    <row r="4301" spans="16:16">
      <c r="P4301" s="3"/>
    </row>
    <row r="4302" spans="16:16">
      <c r="P4302" s="3"/>
    </row>
    <row r="4303" spans="16:16">
      <c r="P4303" s="3"/>
    </row>
    <row r="4304" spans="16:16">
      <c r="P4304" s="3"/>
    </row>
    <row r="4305" spans="16:16">
      <c r="P4305" s="3"/>
    </row>
    <row r="4306" spans="16:16">
      <c r="P4306" s="3"/>
    </row>
    <row r="4307" spans="16:16">
      <c r="P4307" s="3"/>
    </row>
    <row r="4308" spans="16:16">
      <c r="P4308" s="3"/>
    </row>
    <row r="4309" spans="16:16">
      <c r="P4309" s="3"/>
    </row>
    <row r="4310" spans="16:16">
      <c r="P4310" s="3"/>
    </row>
    <row r="4311" spans="16:16">
      <c r="P4311" s="3"/>
    </row>
    <row r="4312" spans="16:16">
      <c r="P4312" s="3"/>
    </row>
    <row r="4313" spans="16:16">
      <c r="P4313" s="3"/>
    </row>
    <row r="4314" spans="16:16">
      <c r="P4314" s="3"/>
    </row>
    <row r="4315" spans="16:16">
      <c r="P4315" s="3"/>
    </row>
    <row r="4316" spans="16:16">
      <c r="P4316" s="3"/>
    </row>
    <row r="4317" spans="16:16">
      <c r="P4317" s="3"/>
    </row>
    <row r="4318" spans="16:16">
      <c r="P4318" s="3"/>
    </row>
    <row r="4319" spans="16:16">
      <c r="P4319" s="3"/>
    </row>
    <row r="4320" spans="16:16">
      <c r="P4320" s="3"/>
    </row>
    <row r="4321" spans="16:16">
      <c r="P4321" s="3"/>
    </row>
    <row r="4322" spans="16:16">
      <c r="P4322" s="3"/>
    </row>
    <row r="4323" spans="16:16">
      <c r="P4323" s="3"/>
    </row>
    <row r="4324" spans="16:16">
      <c r="P4324" s="3"/>
    </row>
    <row r="4325" spans="16:16">
      <c r="P4325" s="3"/>
    </row>
    <row r="4326" spans="16:16">
      <c r="P4326" s="3"/>
    </row>
    <row r="4327" spans="16:16">
      <c r="P4327" s="3"/>
    </row>
    <row r="4328" spans="16:16">
      <c r="P4328" s="3"/>
    </row>
    <row r="4329" spans="16:16">
      <c r="P4329" s="3"/>
    </row>
    <row r="4330" spans="16:16">
      <c r="P4330" s="3"/>
    </row>
    <row r="4331" spans="16:16">
      <c r="P4331" s="3"/>
    </row>
    <row r="4332" spans="16:16">
      <c r="P4332" s="3"/>
    </row>
    <row r="4333" spans="16:16">
      <c r="P4333" s="3"/>
    </row>
    <row r="4334" spans="16:16">
      <c r="P4334" s="3"/>
    </row>
    <row r="4335" spans="16:16">
      <c r="P4335" s="3"/>
    </row>
    <row r="4336" spans="16:16">
      <c r="P4336" s="3"/>
    </row>
    <row r="4337" spans="16:16">
      <c r="P4337" s="3"/>
    </row>
    <row r="4338" spans="16:16">
      <c r="P4338" s="3"/>
    </row>
    <row r="4339" spans="16:16">
      <c r="P4339" s="3"/>
    </row>
    <row r="4340" spans="16:16">
      <c r="P4340" s="3"/>
    </row>
    <row r="4341" spans="16:16">
      <c r="P4341" s="3"/>
    </row>
    <row r="4342" spans="16:16">
      <c r="P4342" s="3"/>
    </row>
    <row r="4343" spans="16:16">
      <c r="P4343" s="3"/>
    </row>
    <row r="4344" spans="16:16">
      <c r="P4344" s="3"/>
    </row>
    <row r="4345" spans="16:16">
      <c r="P4345" s="3"/>
    </row>
    <row r="4346" spans="16:16">
      <c r="P4346" s="3"/>
    </row>
    <row r="4347" spans="16:16">
      <c r="P4347" s="3"/>
    </row>
    <row r="4348" spans="16:16">
      <c r="P4348" s="3"/>
    </row>
    <row r="4349" spans="16:16">
      <c r="P4349" s="3"/>
    </row>
    <row r="4350" spans="16:16">
      <c r="P4350" s="3"/>
    </row>
    <row r="4351" spans="16:16">
      <c r="P4351" s="3"/>
    </row>
    <row r="4352" spans="16:16">
      <c r="P4352" s="3"/>
    </row>
    <row r="4353" spans="16:16">
      <c r="P4353" s="3"/>
    </row>
    <row r="4354" spans="16:16">
      <c r="P4354" s="3"/>
    </row>
    <row r="4355" spans="16:16">
      <c r="P4355" s="3"/>
    </row>
    <row r="4356" spans="16:16">
      <c r="P4356" s="3"/>
    </row>
    <row r="4357" spans="16:16">
      <c r="P4357" s="3"/>
    </row>
    <row r="4358" spans="16:16">
      <c r="P4358" s="3"/>
    </row>
    <row r="4359" spans="16:16">
      <c r="P4359" s="3"/>
    </row>
    <row r="4360" spans="16:16">
      <c r="P4360" s="3"/>
    </row>
    <row r="4361" spans="16:16">
      <c r="P4361" s="3"/>
    </row>
    <row r="4362" spans="16:16">
      <c r="P4362" s="3"/>
    </row>
    <row r="4363" spans="16:16">
      <c r="P4363" s="3"/>
    </row>
    <row r="4364" spans="16:16">
      <c r="P4364" s="3"/>
    </row>
    <row r="4365" spans="16:16">
      <c r="P4365" s="3"/>
    </row>
    <row r="4366" spans="16:16">
      <c r="P4366" s="3"/>
    </row>
    <row r="4367" spans="16:16">
      <c r="P4367" s="3"/>
    </row>
    <row r="4368" spans="16:16">
      <c r="P4368" s="3"/>
    </row>
    <row r="4369" spans="16:16">
      <c r="P4369" s="3"/>
    </row>
    <row r="4370" spans="16:16">
      <c r="P4370" s="3"/>
    </row>
    <row r="4371" spans="16:16">
      <c r="P4371" s="3"/>
    </row>
    <row r="4372" spans="16:16">
      <c r="P4372" s="3"/>
    </row>
    <row r="4373" spans="16:16">
      <c r="P4373" s="3"/>
    </row>
    <row r="4374" spans="16:16">
      <c r="P4374" s="3"/>
    </row>
    <row r="4375" spans="16:16">
      <c r="P4375" s="3"/>
    </row>
    <row r="4376" spans="16:16">
      <c r="P4376" s="3"/>
    </row>
    <row r="4377" spans="16:16">
      <c r="P4377" s="3"/>
    </row>
    <row r="4378" spans="16:16">
      <c r="P4378" s="3"/>
    </row>
    <row r="4379" spans="16:16">
      <c r="P4379" s="3"/>
    </row>
    <row r="4380" spans="16:16">
      <c r="P4380" s="3"/>
    </row>
    <row r="4381" spans="16:16">
      <c r="P4381" s="3"/>
    </row>
    <row r="4382" spans="16:16">
      <c r="P4382" s="3"/>
    </row>
    <row r="4383" spans="16:16">
      <c r="P4383" s="3"/>
    </row>
    <row r="4384" spans="16:16">
      <c r="P4384" s="3"/>
    </row>
    <row r="4385" spans="16:16">
      <c r="P4385" s="3"/>
    </row>
    <row r="4386" spans="16:16">
      <c r="P4386" s="3"/>
    </row>
    <row r="4387" spans="16:16">
      <c r="P4387" s="3"/>
    </row>
    <row r="4388" spans="16:16">
      <c r="P4388" s="3"/>
    </row>
    <row r="4389" spans="16:16">
      <c r="P4389" s="3"/>
    </row>
    <row r="4390" spans="16:16">
      <c r="P4390" s="3"/>
    </row>
    <row r="4391" spans="16:16">
      <c r="P4391" s="3"/>
    </row>
    <row r="4392" spans="16:16">
      <c r="P4392" s="3"/>
    </row>
    <row r="4393" spans="16:16">
      <c r="P4393" s="3"/>
    </row>
    <row r="4394" spans="16:16">
      <c r="P4394" s="3"/>
    </row>
    <row r="4395" spans="16:16">
      <c r="P4395" s="3"/>
    </row>
    <row r="4396" spans="16:16">
      <c r="P4396" s="3"/>
    </row>
    <row r="4397" spans="16:16">
      <c r="P4397" s="3"/>
    </row>
    <row r="4398" spans="16:16">
      <c r="P4398" s="3"/>
    </row>
    <row r="4399" spans="16:16">
      <c r="P4399" s="3"/>
    </row>
    <row r="4400" spans="16:16">
      <c r="P4400" s="3"/>
    </row>
    <row r="4401" spans="16:16">
      <c r="P4401" s="3"/>
    </row>
    <row r="4402" spans="16:16">
      <c r="P4402" s="3"/>
    </row>
    <row r="4403" spans="16:16">
      <c r="P4403" s="3"/>
    </row>
    <row r="4404" spans="16:16">
      <c r="P4404" s="3"/>
    </row>
    <row r="4405" spans="16:16">
      <c r="P4405" s="3"/>
    </row>
    <row r="4406" spans="16:16">
      <c r="P4406" s="3"/>
    </row>
    <row r="4407" spans="16:16">
      <c r="P4407" s="3"/>
    </row>
    <row r="4408" spans="16:16">
      <c r="P4408" s="3"/>
    </row>
    <row r="4409" spans="16:16">
      <c r="P4409" s="3"/>
    </row>
    <row r="4410" spans="16:16">
      <c r="P4410" s="3"/>
    </row>
    <row r="4411" spans="16:16">
      <c r="P4411" s="3"/>
    </row>
    <row r="4412" spans="16:16">
      <c r="P4412" s="3"/>
    </row>
    <row r="4413" spans="16:16">
      <c r="P4413" s="3"/>
    </row>
    <row r="4414" spans="16:16">
      <c r="P4414" s="3"/>
    </row>
    <row r="4415" spans="16:16">
      <c r="P4415" s="3"/>
    </row>
    <row r="4416" spans="16:16">
      <c r="P4416" s="3"/>
    </row>
    <row r="4417" spans="16:16">
      <c r="P4417" s="3"/>
    </row>
    <row r="4418" spans="16:16">
      <c r="P4418" s="3"/>
    </row>
    <row r="4419" spans="16:16">
      <c r="P4419" s="3"/>
    </row>
    <row r="4420" spans="16:16">
      <c r="P4420" s="3"/>
    </row>
    <row r="4421" spans="16:16">
      <c r="P4421" s="3"/>
    </row>
    <row r="4422" spans="16:16">
      <c r="P4422" s="3"/>
    </row>
    <row r="4423" spans="16:16">
      <c r="P4423" s="3"/>
    </row>
    <row r="4424" spans="16:16">
      <c r="P4424" s="3"/>
    </row>
    <row r="4425" spans="16:16">
      <c r="P4425" s="3"/>
    </row>
    <row r="4426" spans="16:16">
      <c r="P4426" s="3"/>
    </row>
    <row r="4427" spans="16:16">
      <c r="P4427" s="3"/>
    </row>
    <row r="4428" spans="16:16">
      <c r="P4428" s="3"/>
    </row>
    <row r="4429" spans="16:16">
      <c r="P4429" s="3"/>
    </row>
    <row r="4430" spans="16:16">
      <c r="P4430" s="3"/>
    </row>
    <row r="4431" spans="16:16">
      <c r="P4431" s="3"/>
    </row>
    <row r="4432" spans="16:16">
      <c r="P4432" s="3"/>
    </row>
    <row r="4433" spans="16:16">
      <c r="P4433" s="3"/>
    </row>
    <row r="4434" spans="16:16">
      <c r="P4434" s="3"/>
    </row>
    <row r="4435" spans="16:16">
      <c r="P4435" s="3"/>
    </row>
    <row r="4436" spans="16:16">
      <c r="P4436" s="3"/>
    </row>
    <row r="4437" spans="16:16">
      <c r="P4437" s="3"/>
    </row>
    <row r="4438" spans="16:16">
      <c r="P4438" s="3"/>
    </row>
    <row r="4439" spans="16:16">
      <c r="P4439" s="3"/>
    </row>
    <row r="4440" spans="16:16">
      <c r="P4440" s="3"/>
    </row>
    <row r="4441" spans="16:16">
      <c r="P4441" s="3"/>
    </row>
    <row r="4442" spans="16:16">
      <c r="P4442" s="3"/>
    </row>
    <row r="4443" spans="16:16">
      <c r="P4443" s="3"/>
    </row>
    <row r="4444" spans="16:16">
      <c r="P4444" s="3"/>
    </row>
    <row r="4445" spans="16:16">
      <c r="P4445" s="3"/>
    </row>
    <row r="4446" spans="16:16">
      <c r="P4446" s="3"/>
    </row>
    <row r="4447" spans="16:16">
      <c r="P4447" s="3"/>
    </row>
    <row r="4448" spans="16:16">
      <c r="P4448" s="3"/>
    </row>
    <row r="4449" spans="16:16">
      <c r="P4449" s="3"/>
    </row>
    <row r="4450" spans="16:16">
      <c r="P4450" s="3"/>
    </row>
    <row r="4451" spans="16:16">
      <c r="P4451" s="3"/>
    </row>
    <row r="4452" spans="16:16">
      <c r="P4452" s="3"/>
    </row>
    <row r="4453" spans="16:16">
      <c r="P4453" s="3"/>
    </row>
    <row r="4454" spans="16:16">
      <c r="P4454" s="3"/>
    </row>
    <row r="4455" spans="16:16">
      <c r="P4455" s="3"/>
    </row>
    <row r="4456" spans="16:16">
      <c r="P4456" s="3"/>
    </row>
    <row r="4457" spans="16:16">
      <c r="P4457" s="3"/>
    </row>
    <row r="4458" spans="16:16">
      <c r="P4458" s="3"/>
    </row>
    <row r="4459" spans="16:16">
      <c r="P4459" s="3"/>
    </row>
    <row r="4460" spans="16:16">
      <c r="P4460" s="3"/>
    </row>
    <row r="4461" spans="16:16">
      <c r="P4461" s="3"/>
    </row>
    <row r="4462" spans="16:16">
      <c r="P4462" s="3"/>
    </row>
    <row r="4463" spans="16:16">
      <c r="P4463" s="3"/>
    </row>
    <row r="4464" spans="16:16">
      <c r="P4464" s="3"/>
    </row>
    <row r="4465" spans="16:16">
      <c r="P4465" s="3"/>
    </row>
    <row r="4466" spans="16:16">
      <c r="P4466" s="3"/>
    </row>
    <row r="4467" spans="16:16">
      <c r="P4467" s="3"/>
    </row>
    <row r="4468" spans="16:16">
      <c r="P4468" s="3"/>
    </row>
    <row r="4469" spans="16:16">
      <c r="P4469" s="3"/>
    </row>
    <row r="4470" spans="16:16">
      <c r="P4470" s="3"/>
    </row>
    <row r="4471" spans="16:16">
      <c r="P4471" s="3"/>
    </row>
    <row r="4472" spans="16:16">
      <c r="P4472" s="3"/>
    </row>
    <row r="4473" spans="16:16">
      <c r="P4473" s="3"/>
    </row>
    <row r="4474" spans="16:16">
      <c r="P4474" s="3"/>
    </row>
    <row r="4475" spans="16:16">
      <c r="P4475" s="3"/>
    </row>
    <row r="4476" spans="16:16">
      <c r="P4476" s="3"/>
    </row>
    <row r="4477" spans="16:16">
      <c r="P4477" s="3"/>
    </row>
    <row r="4478" spans="16:16">
      <c r="P4478" s="3"/>
    </row>
    <row r="4479" spans="16:16">
      <c r="P4479" s="3"/>
    </row>
    <row r="4480" spans="16:16">
      <c r="P4480" s="3"/>
    </row>
    <row r="4481" spans="16:16">
      <c r="P4481" s="3"/>
    </row>
    <row r="4482" spans="16:16">
      <c r="P4482" s="3"/>
    </row>
    <row r="4483" spans="16:16">
      <c r="P4483" s="3"/>
    </row>
    <row r="4484" spans="16:16">
      <c r="P4484" s="3"/>
    </row>
    <row r="4485" spans="16:16">
      <c r="P4485" s="3"/>
    </row>
    <row r="4486" spans="16:16">
      <c r="P4486" s="3"/>
    </row>
    <row r="4487" spans="16:16">
      <c r="P4487" s="3"/>
    </row>
    <row r="4488" spans="16:16">
      <c r="P4488" s="3"/>
    </row>
    <row r="4489" spans="16:16">
      <c r="P4489" s="3"/>
    </row>
    <row r="4490" spans="16:16">
      <c r="P4490" s="3"/>
    </row>
    <row r="4491" spans="16:16">
      <c r="P4491" s="3"/>
    </row>
    <row r="4492" spans="16:16">
      <c r="P4492" s="3"/>
    </row>
    <row r="4493" spans="16:16">
      <c r="P4493" s="3"/>
    </row>
    <row r="4494" spans="16:16">
      <c r="P4494" s="3"/>
    </row>
    <row r="4495" spans="16:16">
      <c r="P4495" s="3"/>
    </row>
    <row r="4496" spans="16:16">
      <c r="P4496" s="3"/>
    </row>
    <row r="4497" spans="16:16">
      <c r="P4497" s="3"/>
    </row>
    <row r="4498" spans="16:16">
      <c r="P4498" s="3"/>
    </row>
    <row r="4499" spans="16:16">
      <c r="P4499" s="3"/>
    </row>
    <row r="4500" spans="16:16">
      <c r="P4500" s="3"/>
    </row>
    <row r="4501" spans="16:16">
      <c r="P4501" s="3"/>
    </row>
    <row r="4502" spans="16:16">
      <c r="P4502" s="3"/>
    </row>
    <row r="4503" spans="16:16">
      <c r="P4503" s="3"/>
    </row>
    <row r="4504" spans="16:16">
      <c r="P4504" s="3"/>
    </row>
    <row r="4505" spans="16:16">
      <c r="P4505" s="3"/>
    </row>
    <row r="4506" spans="16:16">
      <c r="P4506" s="3"/>
    </row>
    <row r="4507" spans="16:16">
      <c r="P4507" s="3"/>
    </row>
    <row r="4508" spans="16:16">
      <c r="P4508" s="3"/>
    </row>
    <row r="4509" spans="16:16">
      <c r="P4509" s="3"/>
    </row>
    <row r="4510" spans="16:16">
      <c r="P4510" s="3"/>
    </row>
    <row r="4511" spans="16:16">
      <c r="P4511" s="3"/>
    </row>
    <row r="4512" spans="16:16">
      <c r="P4512" s="3"/>
    </row>
    <row r="4513" spans="16:16">
      <c r="P4513" s="3"/>
    </row>
    <row r="4514" spans="16:16">
      <c r="P4514" s="3"/>
    </row>
    <row r="4515" spans="16:16">
      <c r="P4515" s="3"/>
    </row>
    <row r="4516" spans="16:16">
      <c r="P4516" s="3"/>
    </row>
    <row r="4517" spans="16:16">
      <c r="P4517" s="3"/>
    </row>
    <row r="4518" spans="16:16">
      <c r="P4518" s="3"/>
    </row>
    <row r="4519" spans="16:16">
      <c r="P4519" s="3"/>
    </row>
    <row r="4520" spans="16:16">
      <c r="P4520" s="3"/>
    </row>
    <row r="4521" spans="16:16">
      <c r="P4521" s="3"/>
    </row>
    <row r="4522" spans="16:16">
      <c r="P4522" s="3"/>
    </row>
    <row r="4523" spans="16:16">
      <c r="P4523" s="3"/>
    </row>
    <row r="4524" spans="16:16">
      <c r="P4524" s="3"/>
    </row>
    <row r="4525" spans="16:16">
      <c r="P4525" s="3"/>
    </row>
    <row r="4526" spans="16:16">
      <c r="P4526" s="3"/>
    </row>
    <row r="4527" spans="16:16">
      <c r="P4527" s="3"/>
    </row>
    <row r="4528" spans="16:16">
      <c r="P4528" s="3"/>
    </row>
    <row r="4529" spans="16:16">
      <c r="P4529" s="3"/>
    </row>
    <row r="4530" spans="16:16">
      <c r="P4530" s="3"/>
    </row>
    <row r="4531" spans="16:16">
      <c r="P4531" s="3"/>
    </row>
    <row r="4532" spans="16:16">
      <c r="P4532" s="3"/>
    </row>
    <row r="4533" spans="16:16">
      <c r="P4533" s="3"/>
    </row>
    <row r="4534" spans="16:16">
      <c r="P4534" s="3"/>
    </row>
    <row r="4535" spans="16:16">
      <c r="P4535" s="3"/>
    </row>
    <row r="4536" spans="16:16">
      <c r="P4536" s="3"/>
    </row>
    <row r="4537" spans="16:16">
      <c r="P4537" s="3"/>
    </row>
    <row r="4538" spans="16:16">
      <c r="P4538" s="3"/>
    </row>
    <row r="4539" spans="16:16">
      <c r="P4539" s="3"/>
    </row>
    <row r="4540" spans="16:16">
      <c r="P4540" s="3"/>
    </row>
    <row r="4541" spans="16:16">
      <c r="P4541" s="3"/>
    </row>
    <row r="4542" spans="16:16">
      <c r="P4542" s="3"/>
    </row>
    <row r="4543" spans="16:16">
      <c r="P4543" s="3"/>
    </row>
    <row r="4544" spans="16:16">
      <c r="P4544" s="3"/>
    </row>
    <row r="4545" spans="16:16">
      <c r="P4545" s="3"/>
    </row>
    <row r="4546" spans="16:16">
      <c r="P4546" s="3"/>
    </row>
    <row r="4547" spans="16:16">
      <c r="P4547" s="3"/>
    </row>
    <row r="4548" spans="16:16">
      <c r="P4548" s="3"/>
    </row>
    <row r="4549" spans="16:16">
      <c r="P4549" s="3"/>
    </row>
    <row r="4550" spans="16:16">
      <c r="P4550" s="3"/>
    </row>
    <row r="4551" spans="16:16">
      <c r="P4551" s="3"/>
    </row>
    <row r="4552" spans="16:16">
      <c r="P4552" s="3"/>
    </row>
    <row r="4553" spans="16:16">
      <c r="P4553" s="3"/>
    </row>
    <row r="4554" spans="16:16">
      <c r="P4554" s="3"/>
    </row>
    <row r="4555" spans="16:16">
      <c r="P4555" s="3"/>
    </row>
    <row r="4556" spans="16:16">
      <c r="P4556" s="3"/>
    </row>
    <row r="4557" spans="16:16">
      <c r="P4557" s="3"/>
    </row>
    <row r="4558" spans="16:16">
      <c r="P4558" s="3"/>
    </row>
    <row r="4559" spans="16:16">
      <c r="P4559" s="3"/>
    </row>
    <row r="4560" spans="16:16">
      <c r="P4560" s="3"/>
    </row>
    <row r="4561" spans="16:16">
      <c r="P4561" s="3"/>
    </row>
    <row r="4562" spans="16:16">
      <c r="P4562" s="3"/>
    </row>
    <row r="4563" spans="16:16">
      <c r="P4563" s="3"/>
    </row>
    <row r="4564" spans="16:16">
      <c r="P4564" s="3"/>
    </row>
    <row r="4565" spans="16:16">
      <c r="P4565" s="3"/>
    </row>
    <row r="4566" spans="16:16">
      <c r="P4566" s="3"/>
    </row>
    <row r="4567" spans="16:16">
      <c r="P4567" s="3"/>
    </row>
    <row r="4568" spans="16:16">
      <c r="P4568" s="3"/>
    </row>
    <row r="4569" spans="16:16">
      <c r="P4569" s="3"/>
    </row>
    <row r="4570" spans="16:16">
      <c r="P4570" s="3"/>
    </row>
    <row r="4571" spans="16:16">
      <c r="P4571" s="3"/>
    </row>
    <row r="4572" spans="16:16">
      <c r="P4572" s="3"/>
    </row>
    <row r="4573" spans="16:16">
      <c r="P4573" s="3"/>
    </row>
    <row r="4574" spans="16:16">
      <c r="P4574" s="3"/>
    </row>
    <row r="4575" spans="16:16">
      <c r="P4575" s="3"/>
    </row>
    <row r="4576" spans="16:16">
      <c r="P4576" s="3"/>
    </row>
    <row r="4577" spans="16:16">
      <c r="P4577" s="3"/>
    </row>
    <row r="4578" spans="16:16">
      <c r="P4578" s="3"/>
    </row>
    <row r="4579" spans="16:16">
      <c r="P4579" s="3"/>
    </row>
    <row r="4580" spans="16:16">
      <c r="P4580" s="3"/>
    </row>
    <row r="4581" spans="16:16">
      <c r="P4581" s="3"/>
    </row>
    <row r="4582" spans="16:16">
      <c r="P4582" s="3"/>
    </row>
    <row r="4583" spans="16:16">
      <c r="P4583" s="3"/>
    </row>
    <row r="4584" spans="16:16">
      <c r="P4584" s="3"/>
    </row>
    <row r="4585" spans="16:16">
      <c r="P4585" s="3"/>
    </row>
    <row r="4586" spans="16:16">
      <c r="P4586" s="3"/>
    </row>
    <row r="4587" spans="16:16">
      <c r="P4587" s="3"/>
    </row>
    <row r="4588" spans="16:16">
      <c r="P4588" s="3"/>
    </row>
    <row r="4589" spans="16:16">
      <c r="P4589" s="3"/>
    </row>
    <row r="4590" spans="16:16">
      <c r="P4590" s="3"/>
    </row>
    <row r="4591" spans="16:16">
      <c r="P4591" s="3"/>
    </row>
    <row r="4592" spans="16:16">
      <c r="P4592" s="3"/>
    </row>
    <row r="4593" spans="16:16">
      <c r="P4593" s="3"/>
    </row>
    <row r="4594" spans="16:16">
      <c r="P4594" s="3"/>
    </row>
    <row r="4595" spans="16:16">
      <c r="P4595" s="3"/>
    </row>
    <row r="4596" spans="16:16">
      <c r="P4596" s="3"/>
    </row>
    <row r="4597" spans="16:16">
      <c r="P4597" s="3"/>
    </row>
    <row r="4598" spans="16:16">
      <c r="P4598" s="3"/>
    </row>
    <row r="4599" spans="16:16">
      <c r="P4599" s="3"/>
    </row>
    <row r="4600" spans="16:16">
      <c r="P4600" s="3"/>
    </row>
    <row r="4601" spans="16:16">
      <c r="P4601" s="3"/>
    </row>
    <row r="4602" spans="16:16">
      <c r="P4602" s="3"/>
    </row>
    <row r="4603" spans="16:16">
      <c r="P4603" s="3"/>
    </row>
    <row r="4604" spans="16:16">
      <c r="P4604" s="3"/>
    </row>
    <row r="4605" spans="16:16">
      <c r="P4605" s="3"/>
    </row>
    <row r="4606" spans="16:16">
      <c r="P4606" s="3"/>
    </row>
    <row r="4607" spans="16:16">
      <c r="P4607" s="3"/>
    </row>
    <row r="4608" spans="16:16">
      <c r="P4608" s="3"/>
    </row>
    <row r="4609" spans="16:16">
      <c r="P4609" s="3"/>
    </row>
    <row r="4610" spans="16:16">
      <c r="P4610" s="3"/>
    </row>
    <row r="4611" spans="16:16">
      <c r="P4611" s="3"/>
    </row>
    <row r="4612" spans="16:16">
      <c r="P4612" s="3"/>
    </row>
    <row r="4613" spans="16:16">
      <c r="P4613" s="3"/>
    </row>
    <row r="4614" spans="16:16">
      <c r="P4614" s="3"/>
    </row>
    <row r="4615" spans="16:16">
      <c r="P4615" s="3"/>
    </row>
    <row r="4616" spans="16:16">
      <c r="P4616" s="3"/>
    </row>
    <row r="4617" spans="16:16">
      <c r="P4617" s="3"/>
    </row>
    <row r="4618" spans="16:16">
      <c r="P4618" s="3"/>
    </row>
    <row r="4619" spans="16:16">
      <c r="P4619" s="3"/>
    </row>
    <row r="4620" spans="16:16">
      <c r="P4620" s="3"/>
    </row>
    <row r="4621" spans="16:16">
      <c r="P4621" s="3"/>
    </row>
    <row r="4622" spans="16:16">
      <c r="P4622" s="3"/>
    </row>
    <row r="4623" spans="16:16">
      <c r="P4623" s="3"/>
    </row>
    <row r="4624" spans="16:16">
      <c r="P4624" s="3"/>
    </row>
    <row r="4625" spans="16:16">
      <c r="P4625" s="3"/>
    </row>
    <row r="4626" spans="16:16">
      <c r="P4626" s="3"/>
    </row>
    <row r="4627" spans="16:16">
      <c r="P4627" s="3"/>
    </row>
    <row r="4628" spans="16:16">
      <c r="P4628" s="3"/>
    </row>
    <row r="4629" spans="16:16">
      <c r="P4629" s="3"/>
    </row>
    <row r="4630" spans="16:16">
      <c r="P4630" s="3"/>
    </row>
    <row r="4631" spans="16:16">
      <c r="P4631" s="3"/>
    </row>
    <row r="4632" spans="16:16">
      <c r="P4632" s="3"/>
    </row>
    <row r="4633" spans="16:16">
      <c r="P4633" s="3"/>
    </row>
    <row r="4634" spans="16:16">
      <c r="P4634" s="3"/>
    </row>
    <row r="4635" spans="16:16">
      <c r="P4635" s="3"/>
    </row>
    <row r="4636" spans="16:16">
      <c r="P4636" s="3"/>
    </row>
    <row r="4637" spans="16:16">
      <c r="P4637" s="3"/>
    </row>
    <row r="4638" spans="16:16">
      <c r="P4638" s="3"/>
    </row>
    <row r="4639" spans="16:16">
      <c r="P4639" s="3"/>
    </row>
    <row r="4640" spans="16:16">
      <c r="P4640" s="3"/>
    </row>
    <row r="4641" spans="16:16">
      <c r="P4641" s="3"/>
    </row>
    <row r="4642" spans="16:16">
      <c r="P4642" s="3"/>
    </row>
    <row r="4643" spans="16:16">
      <c r="P4643" s="3"/>
    </row>
    <row r="4644" spans="16:16">
      <c r="P4644" s="3"/>
    </row>
    <row r="4645" spans="16:16">
      <c r="P4645" s="3"/>
    </row>
    <row r="4646" spans="16:16">
      <c r="P4646" s="3"/>
    </row>
    <row r="4647" spans="16:16">
      <c r="P4647" s="3"/>
    </row>
    <row r="4648" spans="16:16">
      <c r="P4648" s="3"/>
    </row>
    <row r="4649" spans="16:16">
      <c r="P4649" s="3"/>
    </row>
    <row r="4650" spans="16:16">
      <c r="P4650" s="3"/>
    </row>
    <row r="4651" spans="16:16">
      <c r="P4651" s="3"/>
    </row>
    <row r="4652" spans="16:16">
      <c r="P4652" s="3"/>
    </row>
    <row r="4653" spans="16:16">
      <c r="P4653" s="3"/>
    </row>
    <row r="4654" spans="16:16">
      <c r="P4654" s="3"/>
    </row>
    <row r="4655" spans="16:16">
      <c r="P4655" s="3"/>
    </row>
    <row r="4656" spans="16:16">
      <c r="P4656" s="3"/>
    </row>
    <row r="4657" spans="16:16">
      <c r="P4657" s="3"/>
    </row>
    <row r="4658" spans="16:16">
      <c r="P4658" s="3"/>
    </row>
    <row r="4659" spans="16:16">
      <c r="P4659" s="3"/>
    </row>
    <row r="4660" spans="16:16">
      <c r="P4660" s="3"/>
    </row>
    <row r="4661" spans="16:16">
      <c r="P4661" s="3"/>
    </row>
    <row r="4662" spans="16:16">
      <c r="P4662" s="3"/>
    </row>
    <row r="4663" spans="16:16">
      <c r="P4663" s="3"/>
    </row>
    <row r="4664" spans="16:16">
      <c r="P4664" s="3"/>
    </row>
    <row r="4665" spans="16:16">
      <c r="P4665" s="3"/>
    </row>
    <row r="4666" spans="16:16">
      <c r="P4666" s="3"/>
    </row>
    <row r="4667" spans="16:16">
      <c r="P4667" s="3"/>
    </row>
    <row r="4668" spans="16:16">
      <c r="P4668" s="3"/>
    </row>
    <row r="4669" spans="16:16">
      <c r="P4669" s="3"/>
    </row>
    <row r="4670" spans="16:16">
      <c r="P4670" s="3"/>
    </row>
    <row r="4671" spans="16:16">
      <c r="P4671" s="3"/>
    </row>
    <row r="4672" spans="16:16">
      <c r="P4672" s="3"/>
    </row>
    <row r="4673" spans="16:16">
      <c r="P4673" s="3"/>
    </row>
    <row r="4674" spans="16:16">
      <c r="P4674" s="3"/>
    </row>
    <row r="4675" spans="16:16">
      <c r="P4675" s="3"/>
    </row>
    <row r="4676" spans="16:16">
      <c r="P4676" s="3"/>
    </row>
    <row r="4677" spans="16:16">
      <c r="P4677" s="3"/>
    </row>
    <row r="4678" spans="16:16">
      <c r="P4678" s="3"/>
    </row>
    <row r="4679" spans="16:16">
      <c r="P4679" s="3"/>
    </row>
    <row r="4680" spans="16:16">
      <c r="P4680" s="3"/>
    </row>
    <row r="4681" spans="16:16">
      <c r="P4681" s="3"/>
    </row>
    <row r="4682" spans="16:16">
      <c r="P4682" s="3"/>
    </row>
    <row r="4683" spans="16:16">
      <c r="P4683" s="3"/>
    </row>
    <row r="4684" spans="16:16">
      <c r="P4684" s="3"/>
    </row>
    <row r="4685" spans="16:16">
      <c r="P4685" s="3"/>
    </row>
    <row r="4686" spans="16:16">
      <c r="P4686" s="3"/>
    </row>
    <row r="4687" spans="16:16">
      <c r="P4687" s="3"/>
    </row>
    <row r="4688" spans="16:16">
      <c r="P4688" s="3"/>
    </row>
    <row r="4689" spans="16:16">
      <c r="P4689" s="3"/>
    </row>
    <row r="4690" spans="16:16">
      <c r="P4690" s="3"/>
    </row>
    <row r="4691" spans="16:16">
      <c r="P4691" s="3"/>
    </row>
    <row r="4692" spans="16:16">
      <c r="P4692" s="3"/>
    </row>
    <row r="4693" spans="16:16">
      <c r="P4693" s="3"/>
    </row>
    <row r="4694" spans="16:16">
      <c r="P4694" s="3"/>
    </row>
    <row r="4695" spans="16:16">
      <c r="P4695" s="3"/>
    </row>
    <row r="4696" spans="16:16">
      <c r="P4696" s="3"/>
    </row>
    <row r="4697" spans="16:16">
      <c r="P4697" s="3"/>
    </row>
    <row r="4698" spans="16:16">
      <c r="P4698" s="3"/>
    </row>
    <row r="4699" spans="16:16">
      <c r="P4699" s="3"/>
    </row>
    <row r="4700" spans="16:16">
      <c r="P4700" s="3"/>
    </row>
    <row r="4701" spans="16:16">
      <c r="P4701" s="3"/>
    </row>
    <row r="4702" spans="16:16">
      <c r="P4702" s="3"/>
    </row>
    <row r="4703" spans="16:16">
      <c r="P4703" s="3"/>
    </row>
    <row r="4704" spans="16:16">
      <c r="P4704" s="3"/>
    </row>
    <row r="4705" spans="16:16">
      <c r="P4705" s="3"/>
    </row>
    <row r="4706" spans="16:16">
      <c r="P4706" s="3"/>
    </row>
    <row r="4707" spans="16:16">
      <c r="P4707" s="3"/>
    </row>
    <row r="4708" spans="16:16">
      <c r="P4708" s="3"/>
    </row>
    <row r="4709" spans="16:16">
      <c r="P4709" s="3"/>
    </row>
    <row r="4710" spans="16:16">
      <c r="P4710" s="3"/>
    </row>
    <row r="4711" spans="16:16">
      <c r="P4711" s="3"/>
    </row>
    <row r="4712" spans="16:16">
      <c r="P4712" s="3"/>
    </row>
    <row r="4713" spans="16:16">
      <c r="P4713" s="3"/>
    </row>
    <row r="4714" spans="16:16">
      <c r="P4714" s="3"/>
    </row>
    <row r="4715" spans="16:16">
      <c r="P4715" s="3"/>
    </row>
    <row r="4716" spans="16:16">
      <c r="P4716" s="3"/>
    </row>
    <row r="4717" spans="16:16">
      <c r="P4717" s="3"/>
    </row>
    <row r="4718" spans="16:16">
      <c r="P4718" s="3"/>
    </row>
    <row r="4719" spans="16:16">
      <c r="P4719" s="3"/>
    </row>
    <row r="4720" spans="16:16">
      <c r="P4720" s="3"/>
    </row>
    <row r="4721" spans="16:16">
      <c r="P4721" s="3"/>
    </row>
    <row r="4722" spans="16:16">
      <c r="P4722" s="3"/>
    </row>
    <row r="4723" spans="16:16">
      <c r="P4723" s="3"/>
    </row>
    <row r="4724" spans="16:16">
      <c r="P4724" s="3"/>
    </row>
    <row r="4725" spans="16:16">
      <c r="P4725" s="3"/>
    </row>
    <row r="4726" spans="16:16">
      <c r="P4726" s="3"/>
    </row>
    <row r="4727" spans="16:16">
      <c r="P4727" s="3"/>
    </row>
    <row r="4728" spans="16:16">
      <c r="P4728" s="3"/>
    </row>
    <row r="4729" spans="16:16">
      <c r="P4729" s="3"/>
    </row>
    <row r="4730" spans="16:16">
      <c r="P4730" s="3"/>
    </row>
    <row r="4731" spans="16:16">
      <c r="P4731" s="3"/>
    </row>
    <row r="4732" spans="16:16">
      <c r="P4732" s="3"/>
    </row>
    <row r="4733" spans="16:16">
      <c r="P4733" s="3"/>
    </row>
    <row r="4734" spans="16:16">
      <c r="P4734" s="3"/>
    </row>
    <row r="4735" spans="16:16">
      <c r="P4735" s="3"/>
    </row>
    <row r="4736" spans="16:16">
      <c r="P4736" s="3"/>
    </row>
    <row r="4737" spans="16:16">
      <c r="P4737" s="3"/>
    </row>
    <row r="4738" spans="16:16">
      <c r="P4738" s="3"/>
    </row>
    <row r="4739" spans="16:16">
      <c r="P4739" s="3"/>
    </row>
    <row r="4740" spans="16:16">
      <c r="P4740" s="3"/>
    </row>
    <row r="4741" spans="16:16">
      <c r="P4741" s="3"/>
    </row>
    <row r="4742" spans="16:16">
      <c r="P4742" s="3"/>
    </row>
    <row r="4743" spans="16:16">
      <c r="P4743" s="3"/>
    </row>
    <row r="4744" spans="16:16">
      <c r="P4744" s="3"/>
    </row>
    <row r="4745" spans="16:16">
      <c r="P4745" s="3"/>
    </row>
    <row r="4746" spans="16:16">
      <c r="P4746" s="3"/>
    </row>
    <row r="4747" spans="16:16">
      <c r="P4747" s="3"/>
    </row>
    <row r="4748" spans="16:16">
      <c r="P4748" s="3"/>
    </row>
    <row r="4749" spans="16:16">
      <c r="P4749" s="3"/>
    </row>
    <row r="4750" spans="16:16">
      <c r="P4750" s="3"/>
    </row>
    <row r="4751" spans="16:16">
      <c r="P4751" s="3"/>
    </row>
    <row r="4752" spans="16:16">
      <c r="P4752" s="3"/>
    </row>
    <row r="4753" spans="16:16">
      <c r="P4753" s="3"/>
    </row>
    <row r="4754" spans="16:16">
      <c r="P4754" s="3"/>
    </row>
    <row r="4755" spans="16:16">
      <c r="P4755" s="3"/>
    </row>
    <row r="4756" spans="16:16">
      <c r="P4756" s="3"/>
    </row>
    <row r="4757" spans="16:16">
      <c r="P4757" s="3"/>
    </row>
    <row r="4758" spans="16:16">
      <c r="P4758" s="3"/>
    </row>
    <row r="4759" spans="16:16">
      <c r="P4759" s="3"/>
    </row>
    <row r="4760" spans="16:16">
      <c r="P4760" s="3"/>
    </row>
    <row r="4761" spans="16:16">
      <c r="P4761" s="3"/>
    </row>
    <row r="4762" spans="16:16">
      <c r="P4762" s="3"/>
    </row>
    <row r="4763" spans="16:16">
      <c r="P4763" s="3"/>
    </row>
    <row r="4764" spans="16:16">
      <c r="P4764" s="3"/>
    </row>
    <row r="4765" spans="16:16">
      <c r="P4765" s="3"/>
    </row>
    <row r="4766" spans="16:16">
      <c r="P4766" s="3"/>
    </row>
    <row r="4767" spans="16:16">
      <c r="P4767" s="3"/>
    </row>
    <row r="4768" spans="16:16">
      <c r="P4768" s="3"/>
    </row>
    <row r="4769" spans="16:16">
      <c r="P4769" s="3"/>
    </row>
    <row r="4770" spans="16:16">
      <c r="P4770" s="3"/>
    </row>
    <row r="4771" spans="16:16">
      <c r="P4771" s="3"/>
    </row>
    <row r="4772" spans="16:16">
      <c r="P4772" s="3"/>
    </row>
    <row r="4773" spans="16:16">
      <c r="P4773" s="3"/>
    </row>
    <row r="4774" spans="16:16">
      <c r="P4774" s="3"/>
    </row>
    <row r="4775" spans="16:16">
      <c r="P4775" s="3"/>
    </row>
    <row r="4776" spans="16:16">
      <c r="P4776" s="3"/>
    </row>
    <row r="4777" spans="16:16">
      <c r="P4777" s="3"/>
    </row>
    <row r="4778" spans="16:16">
      <c r="P4778" s="3"/>
    </row>
    <row r="4779" spans="16:16">
      <c r="P4779" s="3"/>
    </row>
    <row r="4780" spans="16:16">
      <c r="P4780" s="3"/>
    </row>
    <row r="4781" spans="16:16">
      <c r="P4781" s="3"/>
    </row>
    <row r="4782" spans="16:16">
      <c r="P4782" s="3"/>
    </row>
    <row r="4783" spans="16:16">
      <c r="P4783" s="3"/>
    </row>
    <row r="4784" spans="16:16">
      <c r="P4784" s="3"/>
    </row>
    <row r="4785" spans="16:16">
      <c r="P4785" s="3"/>
    </row>
    <row r="4786" spans="16:16">
      <c r="P4786" s="3"/>
    </row>
    <row r="4787" spans="16:16">
      <c r="P4787" s="3"/>
    </row>
    <row r="4788" spans="16:16">
      <c r="P4788" s="3"/>
    </row>
    <row r="4789" spans="16:16">
      <c r="P4789" s="3"/>
    </row>
    <row r="4790" spans="16:16">
      <c r="P4790" s="3"/>
    </row>
    <row r="4791" spans="16:16">
      <c r="P4791" s="3"/>
    </row>
    <row r="4792" spans="16:16">
      <c r="P4792" s="3"/>
    </row>
    <row r="4793" spans="16:16">
      <c r="P4793" s="3"/>
    </row>
    <row r="4794" spans="16:16">
      <c r="P4794" s="3"/>
    </row>
    <row r="4795" spans="16:16">
      <c r="P4795" s="3"/>
    </row>
    <row r="4796" spans="16:16">
      <c r="P4796" s="3"/>
    </row>
    <row r="4797" spans="16:16">
      <c r="P4797" s="3"/>
    </row>
    <row r="4798" spans="16:16">
      <c r="P4798" s="3"/>
    </row>
    <row r="4799" spans="16:16">
      <c r="P4799" s="3"/>
    </row>
    <row r="4800" spans="16:16">
      <c r="P4800" s="3"/>
    </row>
    <row r="4801" spans="16:16">
      <c r="P4801" s="3"/>
    </row>
    <row r="4802" spans="16:16">
      <c r="P4802" s="3"/>
    </row>
    <row r="4803" spans="16:16">
      <c r="P4803" s="3"/>
    </row>
    <row r="4804" spans="16:16">
      <c r="P4804" s="3"/>
    </row>
    <row r="4805" spans="16:16">
      <c r="P4805" s="3"/>
    </row>
    <row r="4806" spans="16:16">
      <c r="P4806" s="3"/>
    </row>
    <row r="4807" spans="16:16">
      <c r="P4807" s="3"/>
    </row>
    <row r="4808" spans="16:16">
      <c r="P4808" s="3"/>
    </row>
    <row r="4809" spans="16:16">
      <c r="P4809" s="3"/>
    </row>
    <row r="4810" spans="16:16">
      <c r="P4810" s="3"/>
    </row>
    <row r="4811" spans="16:16">
      <c r="P4811" s="3"/>
    </row>
    <row r="4812" spans="16:16">
      <c r="P4812" s="3"/>
    </row>
    <row r="4813" spans="16:16">
      <c r="P4813" s="3"/>
    </row>
    <row r="4814" spans="16:16">
      <c r="P4814" s="3"/>
    </row>
    <row r="4815" spans="16:16">
      <c r="P4815" s="3"/>
    </row>
    <row r="4816" spans="16:16">
      <c r="P4816" s="3"/>
    </row>
    <row r="4817" spans="16:16">
      <c r="P4817" s="3"/>
    </row>
    <row r="4818" spans="16:16">
      <c r="P4818" s="3"/>
    </row>
    <row r="4819" spans="16:16">
      <c r="P4819" s="3"/>
    </row>
    <row r="4820" spans="16:16">
      <c r="P4820" s="3"/>
    </row>
    <row r="4821" spans="16:16">
      <c r="P4821" s="3"/>
    </row>
    <row r="4822" spans="16:16">
      <c r="P4822" s="3"/>
    </row>
    <row r="4823" spans="16:16">
      <c r="P4823" s="3"/>
    </row>
    <row r="4824" spans="16:16">
      <c r="P4824" s="3"/>
    </row>
    <row r="4825" spans="16:16">
      <c r="P4825" s="3"/>
    </row>
    <row r="4826" spans="16:16">
      <c r="P4826" s="3"/>
    </row>
    <row r="4827" spans="16:16">
      <c r="P4827" s="3"/>
    </row>
    <row r="4828" spans="16:16">
      <c r="P4828" s="3"/>
    </row>
    <row r="4829" spans="16:16">
      <c r="P4829" s="3"/>
    </row>
    <row r="4830" spans="16:16">
      <c r="P4830" s="3"/>
    </row>
    <row r="4831" spans="16:16">
      <c r="P4831" s="3"/>
    </row>
    <row r="4832" spans="16:16">
      <c r="P4832" s="3"/>
    </row>
    <row r="4833" spans="16:16">
      <c r="P4833" s="3"/>
    </row>
    <row r="4834" spans="16:16">
      <c r="P4834" s="3"/>
    </row>
    <row r="4835" spans="16:16">
      <c r="P4835" s="3"/>
    </row>
    <row r="4836" spans="16:16">
      <c r="P4836" s="3"/>
    </row>
    <row r="4837" spans="16:16">
      <c r="P4837" s="3"/>
    </row>
    <row r="4838" spans="16:16">
      <c r="P4838" s="3"/>
    </row>
    <row r="4839" spans="16:16">
      <c r="P4839" s="3"/>
    </row>
    <row r="4840" spans="16:16">
      <c r="P4840" s="3"/>
    </row>
    <row r="4841" spans="16:16">
      <c r="P4841" s="3"/>
    </row>
    <row r="4842" spans="16:16">
      <c r="P4842" s="3"/>
    </row>
    <row r="4843" spans="16:16">
      <c r="P4843" s="3"/>
    </row>
    <row r="4844" spans="16:16">
      <c r="P4844" s="3"/>
    </row>
    <row r="4845" spans="16:16">
      <c r="P4845" s="3"/>
    </row>
    <row r="4846" spans="16:16">
      <c r="P4846" s="3"/>
    </row>
    <row r="4847" spans="16:16">
      <c r="P4847" s="3"/>
    </row>
    <row r="4848" spans="16:16">
      <c r="P4848" s="3"/>
    </row>
    <row r="4849" spans="16:16">
      <c r="P4849" s="3"/>
    </row>
    <row r="4850" spans="16:16">
      <c r="P4850" s="3"/>
    </row>
    <row r="4851" spans="16:16">
      <c r="P4851" s="3"/>
    </row>
    <row r="4852" spans="16:16">
      <c r="P4852" s="3"/>
    </row>
    <row r="4853" spans="16:16">
      <c r="P4853" s="3"/>
    </row>
    <row r="4854" spans="16:16">
      <c r="P4854" s="3"/>
    </row>
    <row r="4855" spans="16:16">
      <c r="P4855" s="3"/>
    </row>
    <row r="4856" spans="16:16">
      <c r="P4856" s="3"/>
    </row>
    <row r="4857" spans="16:16">
      <c r="P4857" s="3"/>
    </row>
    <row r="4858" spans="16:16">
      <c r="P4858" s="3"/>
    </row>
    <row r="4859" spans="16:16">
      <c r="P4859" s="3"/>
    </row>
    <row r="4860" spans="16:16">
      <c r="P4860" s="3"/>
    </row>
    <row r="4861" spans="16:16">
      <c r="P4861" s="3"/>
    </row>
    <row r="4862" spans="16:16">
      <c r="P4862" s="3"/>
    </row>
    <row r="4863" spans="16:16">
      <c r="P4863" s="3"/>
    </row>
    <row r="4864" spans="16:16">
      <c r="P4864" s="3"/>
    </row>
    <row r="4865" spans="16:16">
      <c r="P4865" s="3"/>
    </row>
    <row r="4866" spans="16:16">
      <c r="P4866" s="3"/>
    </row>
    <row r="4867" spans="16:16">
      <c r="P4867" s="3"/>
    </row>
    <row r="4868" spans="16:16">
      <c r="P4868" s="3"/>
    </row>
    <row r="4869" spans="16:16">
      <c r="P4869" s="3"/>
    </row>
    <row r="4870" spans="16:16">
      <c r="P4870" s="3"/>
    </row>
    <row r="4871" spans="16:16">
      <c r="P4871" s="3"/>
    </row>
    <row r="4872" spans="16:16">
      <c r="P4872" s="3"/>
    </row>
    <row r="4873" spans="16:16">
      <c r="P4873" s="3"/>
    </row>
    <row r="4874" spans="16:16">
      <c r="P4874" s="3"/>
    </row>
    <row r="4875" spans="16:16">
      <c r="P4875" s="3"/>
    </row>
    <row r="4876" spans="16:16">
      <c r="P4876" s="3"/>
    </row>
    <row r="4877" spans="16:16">
      <c r="P4877" s="3"/>
    </row>
    <row r="4878" spans="16:16">
      <c r="P4878" s="3"/>
    </row>
    <row r="4879" spans="16:16">
      <c r="P4879" s="3"/>
    </row>
    <row r="4880" spans="16:16">
      <c r="P4880" s="3"/>
    </row>
    <row r="4881" spans="16:16">
      <c r="P4881" s="3"/>
    </row>
    <row r="4882" spans="16:16">
      <c r="P4882" s="3"/>
    </row>
    <row r="4883" spans="16:16">
      <c r="P4883" s="3"/>
    </row>
    <row r="4884" spans="16:16">
      <c r="P4884" s="3"/>
    </row>
    <row r="4885" spans="16:16">
      <c r="P4885" s="3"/>
    </row>
    <row r="4886" spans="16:16">
      <c r="P4886" s="3"/>
    </row>
    <row r="4887" spans="16:16">
      <c r="P4887" s="3"/>
    </row>
    <row r="4888" spans="16:16">
      <c r="P4888" s="3"/>
    </row>
    <row r="4889" spans="16:16">
      <c r="P4889" s="3"/>
    </row>
    <row r="4890" spans="16:16">
      <c r="P4890" s="3"/>
    </row>
    <row r="4891" spans="16:16">
      <c r="P4891" s="3"/>
    </row>
    <row r="4892" spans="16:16">
      <c r="P4892" s="3"/>
    </row>
    <row r="4893" spans="16:16">
      <c r="P4893" s="3"/>
    </row>
    <row r="4894" spans="16:16">
      <c r="P4894" s="3"/>
    </row>
    <row r="4895" spans="16:16">
      <c r="P4895" s="3"/>
    </row>
    <row r="4896" spans="16:16">
      <c r="P4896" s="3"/>
    </row>
    <row r="4897" spans="16:16">
      <c r="P4897" s="3"/>
    </row>
    <row r="4898" spans="16:16">
      <c r="P4898" s="3"/>
    </row>
    <row r="4899" spans="16:16">
      <c r="P4899" s="3"/>
    </row>
    <row r="4900" spans="16:16">
      <c r="P4900" s="3"/>
    </row>
    <row r="4901" spans="16:16">
      <c r="P4901" s="3"/>
    </row>
    <row r="4902" spans="16:16">
      <c r="P4902" s="3"/>
    </row>
    <row r="4903" spans="16:16">
      <c r="P4903" s="3"/>
    </row>
    <row r="4904" spans="16:16">
      <c r="P4904" s="3"/>
    </row>
    <row r="4905" spans="16:16">
      <c r="P4905" s="3"/>
    </row>
    <row r="4906" spans="16:16">
      <c r="P4906" s="3"/>
    </row>
    <row r="4907" spans="16:16">
      <c r="P4907" s="3"/>
    </row>
    <row r="4908" spans="16:16">
      <c r="P4908" s="3"/>
    </row>
    <row r="4909" spans="16:16">
      <c r="P4909" s="3"/>
    </row>
    <row r="4910" spans="16:16">
      <c r="P4910" s="3"/>
    </row>
    <row r="4911" spans="16:16">
      <c r="P4911" s="3"/>
    </row>
    <row r="4912" spans="16:16">
      <c r="P4912" s="3"/>
    </row>
    <row r="4913" spans="16:16">
      <c r="P4913" s="3"/>
    </row>
    <row r="4914" spans="16:16">
      <c r="P4914" s="3"/>
    </row>
    <row r="4915" spans="16:16">
      <c r="P4915" s="3"/>
    </row>
    <row r="4916" spans="16:16">
      <c r="P4916" s="3"/>
    </row>
    <row r="4917" spans="16:16">
      <c r="P4917" s="3"/>
    </row>
    <row r="4918" spans="16:16">
      <c r="P4918" s="3"/>
    </row>
    <row r="4919" spans="16:16">
      <c r="P4919" s="3"/>
    </row>
    <row r="4920" spans="16:16">
      <c r="P4920" s="3"/>
    </row>
    <row r="4921" spans="16:16">
      <c r="P4921" s="3"/>
    </row>
    <row r="4922" spans="16:16">
      <c r="P4922" s="3"/>
    </row>
    <row r="4923" spans="16:16">
      <c r="P4923" s="3"/>
    </row>
    <row r="4924" spans="16:16">
      <c r="P4924" s="3"/>
    </row>
    <row r="4925" spans="16:16">
      <c r="P4925" s="3"/>
    </row>
    <row r="4926" spans="16:16">
      <c r="P4926" s="3"/>
    </row>
    <row r="4927" spans="16:16">
      <c r="P4927" s="3"/>
    </row>
    <row r="4928" spans="16:16">
      <c r="P4928" s="3"/>
    </row>
    <row r="4929" spans="16:16">
      <c r="P4929" s="3"/>
    </row>
    <row r="4930" spans="16:16">
      <c r="P4930" s="3"/>
    </row>
    <row r="4931" spans="16:16">
      <c r="P4931" s="3"/>
    </row>
    <row r="4932" spans="16:16">
      <c r="P4932" s="3"/>
    </row>
    <row r="4933" spans="16:16">
      <c r="P4933" s="3"/>
    </row>
    <row r="4934" spans="16:16">
      <c r="P4934" s="3"/>
    </row>
    <row r="4935" spans="16:16">
      <c r="P4935" s="3"/>
    </row>
    <row r="4936" spans="16:16">
      <c r="P4936" s="3"/>
    </row>
    <row r="4937" spans="16:16">
      <c r="P4937" s="3"/>
    </row>
    <row r="4938" spans="16:16">
      <c r="P4938" s="3"/>
    </row>
    <row r="4939" spans="16:16">
      <c r="P4939" s="3"/>
    </row>
    <row r="4940" spans="16:16">
      <c r="P4940" s="3"/>
    </row>
    <row r="4941" spans="16:16">
      <c r="P4941" s="3"/>
    </row>
    <row r="4942" spans="16:16">
      <c r="P4942" s="3"/>
    </row>
    <row r="4943" spans="16:16">
      <c r="P4943" s="3"/>
    </row>
    <row r="4944" spans="16:16">
      <c r="P4944" s="3"/>
    </row>
    <row r="4945" spans="16:16">
      <c r="P4945" s="3"/>
    </row>
    <row r="4946" spans="16:16">
      <c r="P4946" s="3"/>
    </row>
    <row r="4947" spans="16:16">
      <c r="P4947" s="3"/>
    </row>
    <row r="4948" spans="16:16">
      <c r="P4948" s="3"/>
    </row>
    <row r="4949" spans="16:16">
      <c r="P4949" s="3"/>
    </row>
    <row r="4950" spans="16:16">
      <c r="P4950" s="3"/>
    </row>
    <row r="4951" spans="16:16">
      <c r="P4951" s="3"/>
    </row>
    <row r="4952" spans="16:16">
      <c r="P4952" s="3"/>
    </row>
    <row r="4953" spans="16:16">
      <c r="P4953" s="3"/>
    </row>
    <row r="4954" spans="16:16">
      <c r="P4954" s="3"/>
    </row>
    <row r="4955" spans="16:16">
      <c r="P4955" s="3"/>
    </row>
    <row r="4956" spans="16:16">
      <c r="P4956" s="3"/>
    </row>
    <row r="4957" spans="16:16">
      <c r="P4957" s="3"/>
    </row>
    <row r="4958" spans="16:16">
      <c r="P4958" s="3"/>
    </row>
    <row r="4959" spans="16:16">
      <c r="P4959" s="3"/>
    </row>
    <row r="4960" spans="16:16">
      <c r="P4960" s="3"/>
    </row>
    <row r="4961" spans="16:16">
      <c r="P4961" s="3"/>
    </row>
    <row r="4962" spans="16:16">
      <c r="P4962" s="3"/>
    </row>
    <row r="4963" spans="16:16">
      <c r="P4963" s="3"/>
    </row>
    <row r="4964" spans="16:16">
      <c r="P4964" s="3"/>
    </row>
    <row r="4965" spans="16:16">
      <c r="P4965" s="3"/>
    </row>
    <row r="4966" spans="16:16">
      <c r="P4966" s="3"/>
    </row>
    <row r="4967" spans="16:16">
      <c r="P4967" s="3"/>
    </row>
    <row r="4968" spans="16:16">
      <c r="P4968" s="3"/>
    </row>
    <row r="4969" spans="16:16">
      <c r="P4969" s="3"/>
    </row>
    <row r="4970" spans="16:16">
      <c r="P4970" s="3"/>
    </row>
    <row r="4971" spans="16:16">
      <c r="P4971" s="3"/>
    </row>
    <row r="4972" spans="16:16">
      <c r="P4972" s="3"/>
    </row>
    <row r="4973" spans="16:16">
      <c r="P4973" s="3"/>
    </row>
    <row r="4974" spans="16:16">
      <c r="P4974" s="3"/>
    </row>
    <row r="4975" spans="16:16">
      <c r="P4975" s="3"/>
    </row>
    <row r="4976" spans="16:16">
      <c r="P4976" s="3"/>
    </row>
    <row r="4977" spans="16:16">
      <c r="P4977" s="3"/>
    </row>
    <row r="4978" spans="16:16">
      <c r="P4978" s="3"/>
    </row>
    <row r="4979" spans="16:16">
      <c r="P4979" s="3"/>
    </row>
    <row r="4980" spans="16:16">
      <c r="P4980" s="3"/>
    </row>
    <row r="4981" spans="16:16">
      <c r="P4981" s="3"/>
    </row>
    <row r="4982" spans="16:16">
      <c r="P4982" s="3"/>
    </row>
    <row r="4983" spans="16:16">
      <c r="P4983" s="3"/>
    </row>
    <row r="4984" spans="16:16">
      <c r="P4984" s="3"/>
    </row>
    <row r="4985" spans="16:16">
      <c r="P4985" s="3"/>
    </row>
    <row r="4986" spans="16:16">
      <c r="P4986" s="3"/>
    </row>
    <row r="4987" spans="16:16">
      <c r="P4987" s="3"/>
    </row>
    <row r="4988" spans="16:16">
      <c r="P4988" s="3"/>
    </row>
    <row r="4989" spans="16:16">
      <c r="P4989" s="3"/>
    </row>
    <row r="4990" spans="16:16">
      <c r="P4990" s="3"/>
    </row>
    <row r="4991" spans="16:16">
      <c r="P4991" s="3"/>
    </row>
    <row r="4992" spans="16:16">
      <c r="P4992" s="3"/>
    </row>
    <row r="4993" spans="16:16">
      <c r="P4993" s="3"/>
    </row>
    <row r="4994" spans="16:16">
      <c r="P4994" s="3"/>
    </row>
    <row r="4995" spans="16:16">
      <c r="P4995" s="3"/>
    </row>
    <row r="4996" spans="16:16">
      <c r="P4996" s="3"/>
    </row>
    <row r="4997" spans="16:16">
      <c r="P4997" s="3"/>
    </row>
    <row r="4998" spans="16:16">
      <c r="P4998" s="3"/>
    </row>
    <row r="4999" spans="16:16">
      <c r="P4999" s="3"/>
    </row>
    <row r="5000" spans="16:16">
      <c r="P5000" s="3"/>
    </row>
    <row r="5001" spans="16:16">
      <c r="P5001" s="3"/>
    </row>
    <row r="5002" spans="16:16">
      <c r="P5002" s="3"/>
    </row>
    <row r="5003" spans="16:16">
      <c r="P5003" s="3"/>
    </row>
    <row r="5004" spans="16:16">
      <c r="P5004" s="3"/>
    </row>
    <row r="5005" spans="16:16">
      <c r="P5005" s="3"/>
    </row>
    <row r="5006" spans="16:16">
      <c r="P5006" s="3"/>
    </row>
    <row r="5007" spans="16:16">
      <c r="P5007" s="3"/>
    </row>
    <row r="5008" spans="16:16">
      <c r="P5008" s="3"/>
    </row>
    <row r="5009" spans="16:16">
      <c r="P5009" s="3"/>
    </row>
    <row r="5010" spans="16:16">
      <c r="P5010" s="3"/>
    </row>
    <row r="5011" spans="16:16">
      <c r="P5011" s="3"/>
    </row>
    <row r="5012" spans="16:16">
      <c r="P5012" s="3"/>
    </row>
    <row r="5013" spans="16:16">
      <c r="P5013" s="3"/>
    </row>
    <row r="5014" spans="16:16">
      <c r="P5014" s="3"/>
    </row>
    <row r="5015" spans="16:16">
      <c r="P5015" s="3"/>
    </row>
    <row r="5016" spans="16:16">
      <c r="P5016" s="3"/>
    </row>
    <row r="5017" spans="16:16">
      <c r="P5017" s="3"/>
    </row>
    <row r="5018" spans="16:16">
      <c r="P5018" s="3"/>
    </row>
    <row r="5019" spans="16:16">
      <c r="P5019" s="3"/>
    </row>
    <row r="5020" spans="16:16">
      <c r="P5020" s="3"/>
    </row>
    <row r="5021" spans="16:16">
      <c r="P5021" s="3"/>
    </row>
    <row r="5022" spans="16:16">
      <c r="P5022" s="3"/>
    </row>
    <row r="5023" spans="16:16">
      <c r="P5023" s="3"/>
    </row>
    <row r="5024" spans="16:16">
      <c r="P5024" s="3"/>
    </row>
    <row r="5025" spans="16:16">
      <c r="P5025" s="3"/>
    </row>
    <row r="5026" spans="16:16">
      <c r="P5026" s="3"/>
    </row>
    <row r="5027" spans="16:16">
      <c r="P5027" s="3"/>
    </row>
    <row r="5028" spans="16:16">
      <c r="P5028" s="3"/>
    </row>
    <row r="5029" spans="16:16">
      <c r="P5029" s="3"/>
    </row>
    <row r="5030" spans="16:16">
      <c r="P5030" s="3"/>
    </row>
    <row r="5031" spans="16:16">
      <c r="P5031" s="3"/>
    </row>
    <row r="5032" spans="16:16">
      <c r="P5032" s="3"/>
    </row>
    <row r="5033" spans="16:16">
      <c r="P5033" s="3"/>
    </row>
    <row r="5034" spans="16:16">
      <c r="P5034" s="3"/>
    </row>
    <row r="5035" spans="16:16">
      <c r="P5035" s="3"/>
    </row>
    <row r="5036" spans="16:16">
      <c r="P5036" s="3"/>
    </row>
    <row r="5037" spans="16:16">
      <c r="P5037" s="3"/>
    </row>
    <row r="5038" spans="16:16">
      <c r="P5038" s="3"/>
    </row>
    <row r="5039" spans="16:16">
      <c r="P5039" s="3"/>
    </row>
    <row r="5040" spans="16:16">
      <c r="P5040" s="3"/>
    </row>
    <row r="5041" spans="16:16">
      <c r="P5041" s="3"/>
    </row>
    <row r="5042" spans="16:16">
      <c r="P5042" s="3"/>
    </row>
    <row r="5043" spans="16:16">
      <c r="P5043" s="3"/>
    </row>
    <row r="5044" spans="16:16">
      <c r="P5044" s="3"/>
    </row>
    <row r="5045" spans="16:16">
      <c r="P5045" s="3"/>
    </row>
    <row r="5046" spans="16:16">
      <c r="P5046" s="3"/>
    </row>
    <row r="5047" spans="16:16">
      <c r="P5047" s="3"/>
    </row>
    <row r="5048" spans="16:16">
      <c r="P5048" s="3"/>
    </row>
    <row r="5049" spans="16:16">
      <c r="P5049" s="3"/>
    </row>
    <row r="5050" spans="16:16">
      <c r="P5050" s="3"/>
    </row>
    <row r="5051" spans="16:16">
      <c r="P5051" s="3"/>
    </row>
    <row r="5052" spans="16:16">
      <c r="P5052" s="3"/>
    </row>
    <row r="5053" spans="16:16">
      <c r="P5053" s="3"/>
    </row>
    <row r="5054" spans="16:16">
      <c r="P5054" s="3"/>
    </row>
    <row r="5055" spans="16:16">
      <c r="P5055" s="3"/>
    </row>
    <row r="5056" spans="16:16">
      <c r="P5056" s="3"/>
    </row>
    <row r="5057" spans="16:16">
      <c r="P5057" s="3"/>
    </row>
    <row r="5058" spans="16:16">
      <c r="P5058" s="3"/>
    </row>
    <row r="5059" spans="16:16">
      <c r="P5059" s="3"/>
    </row>
    <row r="5060" spans="16:16">
      <c r="P5060" s="3"/>
    </row>
    <row r="5061" spans="16:16">
      <c r="P5061" s="3"/>
    </row>
    <row r="5062" spans="16:16">
      <c r="P5062" s="3"/>
    </row>
    <row r="5063" spans="16:16">
      <c r="P5063" s="3"/>
    </row>
    <row r="5064" spans="16:16">
      <c r="P5064" s="3"/>
    </row>
    <row r="5065" spans="16:16">
      <c r="P5065" s="3"/>
    </row>
    <row r="5066" spans="16:16">
      <c r="P5066" s="3"/>
    </row>
    <row r="5067" spans="16:16">
      <c r="P5067" s="3"/>
    </row>
    <row r="5068" spans="16:16">
      <c r="P5068" s="3"/>
    </row>
    <row r="5069" spans="16:16">
      <c r="P5069" s="3"/>
    </row>
    <row r="5070" spans="16:16">
      <c r="P5070" s="3"/>
    </row>
    <row r="5071" spans="16:16">
      <c r="P5071" s="3"/>
    </row>
    <row r="5072" spans="16:16">
      <c r="P5072" s="3"/>
    </row>
    <row r="5073" spans="16:16">
      <c r="P5073" s="3"/>
    </row>
    <row r="5074" spans="16:16">
      <c r="P5074" s="3"/>
    </row>
    <row r="5075" spans="16:16">
      <c r="P5075" s="3"/>
    </row>
    <row r="5076" spans="16:16">
      <c r="P5076" s="3"/>
    </row>
    <row r="5077" spans="16:16">
      <c r="P5077" s="3"/>
    </row>
    <row r="5078" spans="16:16">
      <c r="P5078" s="3"/>
    </row>
    <row r="5079" spans="16:16">
      <c r="P5079" s="3"/>
    </row>
    <row r="5080" spans="16:16">
      <c r="P5080" s="3"/>
    </row>
    <row r="5081" spans="16:16">
      <c r="P5081" s="3"/>
    </row>
    <row r="5082" spans="16:16">
      <c r="P5082" s="3"/>
    </row>
    <row r="5083" spans="16:16">
      <c r="P5083" s="3"/>
    </row>
    <row r="5084" spans="16:16">
      <c r="P5084" s="3"/>
    </row>
    <row r="5085" spans="16:16">
      <c r="P5085" s="3"/>
    </row>
    <row r="5086" spans="16:16">
      <c r="P5086" s="3"/>
    </row>
    <row r="5087" spans="16:16">
      <c r="P5087" s="3"/>
    </row>
    <row r="5088" spans="16:16">
      <c r="P5088" s="3"/>
    </row>
    <row r="5089" spans="16:16">
      <c r="P5089" s="3"/>
    </row>
    <row r="5090" spans="16:16">
      <c r="P5090" s="3"/>
    </row>
    <row r="5091" spans="16:16">
      <c r="P5091" s="3"/>
    </row>
    <row r="5092" spans="16:16">
      <c r="P5092" s="3"/>
    </row>
    <row r="5093" spans="16:16">
      <c r="P5093" s="3"/>
    </row>
    <row r="5094" spans="16:16">
      <c r="P5094" s="3"/>
    </row>
    <row r="5095" spans="16:16">
      <c r="P5095" s="3"/>
    </row>
    <row r="5096" spans="16:16">
      <c r="P5096" s="3"/>
    </row>
    <row r="5097" spans="16:16">
      <c r="P5097" s="3"/>
    </row>
    <row r="5098" spans="16:16">
      <c r="P5098" s="3"/>
    </row>
    <row r="5099" spans="16:16">
      <c r="P5099" s="3"/>
    </row>
    <row r="5100" spans="16:16">
      <c r="P5100" s="3"/>
    </row>
    <row r="5101" spans="16:16">
      <c r="P5101" s="3"/>
    </row>
    <row r="5102" spans="16:16">
      <c r="P5102" s="3"/>
    </row>
    <row r="5103" spans="16:16">
      <c r="P5103" s="3"/>
    </row>
    <row r="5104" spans="16:16">
      <c r="P5104" s="3"/>
    </row>
    <row r="5105" spans="16:16">
      <c r="P5105" s="3"/>
    </row>
    <row r="5106" spans="16:16">
      <c r="P5106" s="3"/>
    </row>
    <row r="5107" spans="16:16">
      <c r="P5107" s="3"/>
    </row>
    <row r="5108" spans="16:16">
      <c r="P5108" s="3"/>
    </row>
    <row r="5109" spans="16:16">
      <c r="P5109" s="3"/>
    </row>
    <row r="5110" spans="16:16">
      <c r="P5110" s="3"/>
    </row>
    <row r="5111" spans="16:16">
      <c r="P5111" s="3"/>
    </row>
    <row r="5112" spans="16:16">
      <c r="P5112" s="3"/>
    </row>
    <row r="5113" spans="16:16">
      <c r="P5113" s="3"/>
    </row>
    <row r="5114" spans="16:16">
      <c r="P5114" s="3"/>
    </row>
    <row r="5115" spans="16:16">
      <c r="P5115" s="3"/>
    </row>
    <row r="5116" spans="16:16">
      <c r="P5116" s="3"/>
    </row>
    <row r="5117" spans="16:16">
      <c r="P5117" s="3"/>
    </row>
    <row r="5118" spans="16:16">
      <c r="P5118" s="3"/>
    </row>
    <row r="5119" spans="16:16">
      <c r="P5119" s="3"/>
    </row>
    <row r="5120" spans="16:16">
      <c r="P5120" s="3"/>
    </row>
    <row r="5121" spans="16:16">
      <c r="P5121" s="3"/>
    </row>
    <row r="5122" spans="16:16">
      <c r="P5122" s="3"/>
    </row>
    <row r="5123" spans="16:16">
      <c r="P5123" s="3"/>
    </row>
    <row r="5124" spans="16:16">
      <c r="P5124" s="3"/>
    </row>
    <row r="5125" spans="16:16">
      <c r="P5125" s="3"/>
    </row>
    <row r="5126" spans="16:16">
      <c r="P5126" s="3"/>
    </row>
    <row r="5127" spans="16:16">
      <c r="P5127" s="3"/>
    </row>
    <row r="5128" spans="16:16">
      <c r="P5128" s="3"/>
    </row>
    <row r="5129" spans="16:16">
      <c r="P5129" s="3"/>
    </row>
    <row r="5130" spans="16:16">
      <c r="P5130" s="3"/>
    </row>
    <row r="5131" spans="16:16">
      <c r="P5131" s="3"/>
    </row>
    <row r="5132" spans="16:16">
      <c r="P5132" s="3"/>
    </row>
    <row r="5133" spans="16:16">
      <c r="P5133" s="3"/>
    </row>
    <row r="5134" spans="16:16">
      <c r="P5134" s="3"/>
    </row>
    <row r="5135" spans="16:16">
      <c r="P5135" s="3"/>
    </row>
    <row r="5136" spans="16:16">
      <c r="P5136" s="3"/>
    </row>
    <row r="5137" spans="16:16">
      <c r="P5137" s="3"/>
    </row>
    <row r="5138" spans="16:16">
      <c r="P5138" s="3"/>
    </row>
    <row r="5139" spans="16:16">
      <c r="P5139" s="3"/>
    </row>
    <row r="5140" spans="16:16">
      <c r="P5140" s="3"/>
    </row>
    <row r="5141" spans="16:16">
      <c r="P5141" s="3"/>
    </row>
    <row r="5142" spans="16:16">
      <c r="P5142" s="3"/>
    </row>
    <row r="5143" spans="16:16">
      <c r="P5143" s="3"/>
    </row>
    <row r="5144" spans="16:16">
      <c r="P5144" s="3"/>
    </row>
    <row r="5145" spans="16:16">
      <c r="P5145" s="3"/>
    </row>
    <row r="5146" spans="16:16">
      <c r="P5146" s="3"/>
    </row>
    <row r="5147" spans="16:16">
      <c r="P5147" s="3"/>
    </row>
    <row r="5148" spans="16:16">
      <c r="P5148" s="3"/>
    </row>
    <row r="5149" spans="16:16">
      <c r="P5149" s="3"/>
    </row>
    <row r="5150" spans="16:16">
      <c r="P5150" s="3"/>
    </row>
    <row r="5151" spans="16:16">
      <c r="P5151" s="3"/>
    </row>
    <row r="5152" spans="16:16">
      <c r="P5152" s="3"/>
    </row>
    <row r="5153" spans="16:16">
      <c r="P5153" s="3"/>
    </row>
    <row r="5154" spans="16:16">
      <c r="P5154" s="3"/>
    </row>
    <row r="5155" spans="16:16">
      <c r="P5155" s="3"/>
    </row>
    <row r="5156" spans="16:16">
      <c r="P5156" s="3"/>
    </row>
    <row r="5157" spans="16:16">
      <c r="P5157" s="3"/>
    </row>
    <row r="5158" spans="16:16">
      <c r="P5158" s="3"/>
    </row>
    <row r="5159" spans="16:16">
      <c r="P5159" s="3"/>
    </row>
    <row r="5160" spans="16:16">
      <c r="P5160" s="3"/>
    </row>
    <row r="5161" spans="16:16">
      <c r="P5161" s="3"/>
    </row>
    <row r="5162" spans="16:16">
      <c r="P5162" s="3"/>
    </row>
    <row r="5163" spans="16:16">
      <c r="P5163" s="3"/>
    </row>
    <row r="5164" spans="16:16">
      <c r="P5164" s="3"/>
    </row>
    <row r="5165" spans="16:16">
      <c r="P5165" s="3"/>
    </row>
    <row r="5166" spans="16:16">
      <c r="P5166" s="3"/>
    </row>
    <row r="5167" spans="16:16">
      <c r="P5167" s="3"/>
    </row>
    <row r="5168" spans="16:16">
      <c r="P5168" s="3"/>
    </row>
    <row r="5169" spans="16:16">
      <c r="P5169" s="3"/>
    </row>
    <row r="5170" spans="16:16">
      <c r="P5170" s="3"/>
    </row>
    <row r="5171" spans="16:16">
      <c r="P5171" s="3"/>
    </row>
    <row r="5172" spans="16:16">
      <c r="P5172" s="3"/>
    </row>
    <row r="5173" spans="16:16">
      <c r="P5173" s="3"/>
    </row>
    <row r="5174" spans="16:16">
      <c r="P5174" s="3"/>
    </row>
    <row r="5175" spans="16:16">
      <c r="P5175" s="3"/>
    </row>
    <row r="5176" spans="16:16">
      <c r="P5176" s="3"/>
    </row>
    <row r="5177" spans="16:16">
      <c r="P5177" s="3"/>
    </row>
    <row r="5178" spans="16:16">
      <c r="P5178" s="3"/>
    </row>
    <row r="5179" spans="16:16">
      <c r="P5179" s="3"/>
    </row>
    <row r="5180" spans="16:16">
      <c r="P5180" s="3"/>
    </row>
    <row r="5181" spans="16:16">
      <c r="P5181" s="3"/>
    </row>
    <row r="5182" spans="16:16">
      <c r="P5182" s="3"/>
    </row>
    <row r="5183" spans="16:16">
      <c r="P5183" s="3"/>
    </row>
    <row r="5184" spans="16:16">
      <c r="P5184" s="3"/>
    </row>
    <row r="5185" spans="16:16">
      <c r="P5185" s="3"/>
    </row>
    <row r="5186" spans="16:16">
      <c r="P5186" s="3"/>
    </row>
    <row r="5187" spans="16:16">
      <c r="P5187" s="3"/>
    </row>
    <row r="5188" spans="16:16">
      <c r="P5188" s="3"/>
    </row>
    <row r="5189" spans="16:16">
      <c r="P5189" s="3"/>
    </row>
    <row r="5190" spans="16:16">
      <c r="P5190" s="3"/>
    </row>
    <row r="5191" spans="16:16">
      <c r="P5191" s="3"/>
    </row>
    <row r="5192" spans="16:16">
      <c r="P5192" s="3"/>
    </row>
    <row r="5193" spans="16:16">
      <c r="P5193" s="3"/>
    </row>
    <row r="5194" spans="16:16">
      <c r="P5194" s="3"/>
    </row>
    <row r="5195" spans="16:16">
      <c r="P5195" s="3"/>
    </row>
    <row r="5196" spans="16:16">
      <c r="P5196" s="3"/>
    </row>
    <row r="5197" spans="16:16">
      <c r="P5197" s="3"/>
    </row>
    <row r="5198" spans="16:16">
      <c r="P5198" s="3"/>
    </row>
    <row r="5199" spans="16:16">
      <c r="P5199" s="3"/>
    </row>
    <row r="5200" spans="16:16">
      <c r="P5200" s="3"/>
    </row>
    <row r="5201" spans="16:16">
      <c r="P5201" s="3"/>
    </row>
    <row r="5202" spans="16:16">
      <c r="P5202" s="3"/>
    </row>
    <row r="5203" spans="16:16">
      <c r="P5203" s="3"/>
    </row>
    <row r="5204" spans="16:16">
      <c r="P5204" s="3"/>
    </row>
    <row r="5205" spans="16:16">
      <c r="P5205" s="3"/>
    </row>
    <row r="5206" spans="16:16">
      <c r="P5206" s="3"/>
    </row>
    <row r="5207" spans="16:16">
      <c r="P5207" s="3"/>
    </row>
    <row r="5208" spans="16:16">
      <c r="P5208" s="3"/>
    </row>
    <row r="5209" spans="16:16">
      <c r="P5209" s="3"/>
    </row>
    <row r="5210" spans="16:16">
      <c r="P5210" s="3"/>
    </row>
    <row r="5211" spans="16:16">
      <c r="P5211" s="3"/>
    </row>
    <row r="5212" spans="16:16">
      <c r="P5212" s="3"/>
    </row>
    <row r="5213" spans="16:16">
      <c r="P5213" s="3"/>
    </row>
    <row r="5214" spans="16:16">
      <c r="P5214" s="3"/>
    </row>
    <row r="5215" spans="16:16">
      <c r="P5215" s="3"/>
    </row>
    <row r="5216" spans="16:16">
      <c r="P5216" s="3"/>
    </row>
    <row r="5217" spans="16:16">
      <c r="P5217" s="3"/>
    </row>
    <row r="5218" spans="16:16">
      <c r="P5218" s="3"/>
    </row>
    <row r="5219" spans="16:16">
      <c r="P5219" s="3"/>
    </row>
    <row r="5220" spans="16:16">
      <c r="P5220" s="3"/>
    </row>
    <row r="5221" spans="16:16">
      <c r="P5221" s="3"/>
    </row>
    <row r="5222" spans="16:16">
      <c r="P5222" s="3"/>
    </row>
    <row r="5223" spans="16:16">
      <c r="P5223" s="3"/>
    </row>
    <row r="5224" spans="16:16">
      <c r="P5224" s="3"/>
    </row>
    <row r="5225" spans="16:16">
      <c r="P5225" s="3"/>
    </row>
    <row r="5226" spans="16:16">
      <c r="P5226" s="3"/>
    </row>
    <row r="5227" spans="16:16">
      <c r="P5227" s="3"/>
    </row>
    <row r="5228" spans="16:16">
      <c r="P5228" s="3"/>
    </row>
    <row r="5229" spans="16:16">
      <c r="P5229" s="3"/>
    </row>
    <row r="5230" spans="16:16">
      <c r="P5230" s="3"/>
    </row>
    <row r="5231" spans="16:16">
      <c r="P5231" s="3"/>
    </row>
    <row r="5232" spans="16:16">
      <c r="P5232" s="3"/>
    </row>
    <row r="5233" spans="16:16">
      <c r="P5233" s="3"/>
    </row>
    <row r="5234" spans="16:16">
      <c r="P5234" s="3"/>
    </row>
    <row r="5235" spans="16:16">
      <c r="P5235" s="3"/>
    </row>
    <row r="5236" spans="16:16">
      <c r="P5236" s="3"/>
    </row>
    <row r="5237" spans="16:16">
      <c r="P5237" s="3"/>
    </row>
    <row r="5238" spans="16:16">
      <c r="P5238" s="3"/>
    </row>
    <row r="5239" spans="16:16">
      <c r="P5239" s="3"/>
    </row>
    <row r="5240" spans="16:16">
      <c r="P5240" s="3"/>
    </row>
    <row r="5241" spans="16:16">
      <c r="P5241" s="3"/>
    </row>
    <row r="5242" spans="16:16">
      <c r="P5242" s="3"/>
    </row>
    <row r="5243" spans="16:16">
      <c r="P5243" s="3"/>
    </row>
    <row r="5244" spans="16:16">
      <c r="P5244" s="3"/>
    </row>
    <row r="5245" spans="16:16">
      <c r="P5245" s="3"/>
    </row>
    <row r="5246" spans="16:16">
      <c r="P5246" s="3"/>
    </row>
    <row r="5247" spans="16:16">
      <c r="P5247" s="3"/>
    </row>
    <row r="5248" spans="16:16">
      <c r="P5248" s="3"/>
    </row>
    <row r="5249" spans="16:16">
      <c r="P5249" s="3"/>
    </row>
    <row r="5250" spans="16:16">
      <c r="P5250" s="3"/>
    </row>
    <row r="5251" spans="16:16">
      <c r="P5251" s="3"/>
    </row>
    <row r="5252" spans="16:16">
      <c r="P5252" s="3"/>
    </row>
    <row r="5253" spans="16:16">
      <c r="P5253" s="3"/>
    </row>
    <row r="5254" spans="16:16">
      <c r="P5254" s="3"/>
    </row>
    <row r="5255" spans="16:16">
      <c r="P5255" s="3"/>
    </row>
    <row r="5256" spans="16:16">
      <c r="P5256" s="3"/>
    </row>
    <row r="5257" spans="16:16">
      <c r="P5257" s="3"/>
    </row>
    <row r="5258" spans="16:16">
      <c r="P5258" s="3"/>
    </row>
    <row r="5259" spans="16:16">
      <c r="P5259" s="3"/>
    </row>
    <row r="5260" spans="16:16">
      <c r="P5260" s="3"/>
    </row>
    <row r="5261" spans="16:16">
      <c r="P5261" s="3"/>
    </row>
    <row r="5262" spans="16:16">
      <c r="P5262" s="3"/>
    </row>
    <row r="5263" spans="16:16">
      <c r="P5263" s="3"/>
    </row>
    <row r="5264" spans="16:16">
      <c r="P5264" s="3"/>
    </row>
    <row r="5265" spans="16:16">
      <c r="P5265" s="3"/>
    </row>
    <row r="5266" spans="16:16">
      <c r="P5266" s="3"/>
    </row>
    <row r="5267" spans="16:16">
      <c r="P5267" s="3"/>
    </row>
    <row r="5268" spans="16:16">
      <c r="P5268" s="3"/>
    </row>
    <row r="5269" spans="16:16">
      <c r="P5269" s="3"/>
    </row>
    <row r="5270" spans="16:16">
      <c r="P5270" s="3"/>
    </row>
    <row r="5271" spans="16:16">
      <c r="P5271" s="3"/>
    </row>
    <row r="5272" spans="16:16">
      <c r="P5272" s="3"/>
    </row>
    <row r="5273" spans="16:16">
      <c r="P5273" s="3"/>
    </row>
    <row r="5274" spans="16:16">
      <c r="P5274" s="3"/>
    </row>
    <row r="5275" spans="16:16">
      <c r="P5275" s="3"/>
    </row>
    <row r="5276" spans="16:16">
      <c r="P5276" s="3"/>
    </row>
    <row r="5277" spans="16:16">
      <c r="P5277" s="3"/>
    </row>
    <row r="5278" spans="16:16">
      <c r="P5278" s="3"/>
    </row>
    <row r="5279" spans="16:16">
      <c r="P5279" s="3"/>
    </row>
    <row r="5280" spans="16:16">
      <c r="P5280" s="3"/>
    </row>
    <row r="5281" spans="16:16">
      <c r="P5281" s="3"/>
    </row>
    <row r="5282" spans="16:16">
      <c r="P5282" s="3"/>
    </row>
    <row r="5283" spans="16:16">
      <c r="P5283" s="3"/>
    </row>
    <row r="5284" spans="16:16">
      <c r="P5284" s="3"/>
    </row>
    <row r="5285" spans="16:16">
      <c r="P5285" s="3"/>
    </row>
    <row r="5286" spans="16:16">
      <c r="P5286" s="3"/>
    </row>
    <row r="5287" spans="16:16">
      <c r="P5287" s="3"/>
    </row>
    <row r="5288" spans="16:16">
      <c r="P5288" s="3"/>
    </row>
    <row r="5289" spans="16:16">
      <c r="P5289" s="3"/>
    </row>
    <row r="5290" spans="16:16">
      <c r="P5290" s="3"/>
    </row>
    <row r="5291" spans="16:16">
      <c r="P5291" s="3"/>
    </row>
    <row r="5292" spans="16:16">
      <c r="P5292" s="3"/>
    </row>
    <row r="5293" spans="16:16">
      <c r="P5293" s="3"/>
    </row>
    <row r="5294" spans="16:16">
      <c r="P5294" s="3"/>
    </row>
    <row r="5295" spans="16:16">
      <c r="P5295" s="3"/>
    </row>
    <row r="5296" spans="16:16">
      <c r="P5296" s="3"/>
    </row>
    <row r="5297" spans="16:16">
      <c r="P5297" s="3"/>
    </row>
    <row r="5298" spans="16:16">
      <c r="P5298" s="3"/>
    </row>
    <row r="5299" spans="16:16">
      <c r="P5299" s="3"/>
    </row>
    <row r="5300" spans="16:16">
      <c r="P5300" s="3"/>
    </row>
    <row r="5301" spans="16:16">
      <c r="P5301" s="3"/>
    </row>
    <row r="5302" spans="16:16">
      <c r="P5302" s="3"/>
    </row>
    <row r="5303" spans="16:16">
      <c r="P5303" s="3"/>
    </row>
    <row r="5304" spans="16:16">
      <c r="P5304" s="3"/>
    </row>
    <row r="5305" spans="16:16">
      <c r="P5305" s="3"/>
    </row>
    <row r="5306" spans="16:16">
      <c r="P5306" s="3"/>
    </row>
    <row r="5307" spans="16:16">
      <c r="P5307" s="3"/>
    </row>
    <row r="5308" spans="16:16">
      <c r="P5308" s="3"/>
    </row>
    <row r="5309" spans="16:16">
      <c r="P5309" s="3"/>
    </row>
    <row r="5310" spans="16:16">
      <c r="P5310" s="3"/>
    </row>
    <row r="5311" spans="16:16">
      <c r="P5311" s="3"/>
    </row>
    <row r="5312" spans="16:16">
      <c r="P5312" s="3"/>
    </row>
    <row r="5313" spans="16:16">
      <c r="P5313" s="3"/>
    </row>
    <row r="5314" spans="16:16">
      <c r="P5314" s="3"/>
    </row>
    <row r="5315" spans="16:16">
      <c r="P5315" s="3"/>
    </row>
    <row r="5316" spans="16:16">
      <c r="P5316" s="3"/>
    </row>
    <row r="5317" spans="16:16">
      <c r="P5317" s="3"/>
    </row>
    <row r="5318" spans="16:16">
      <c r="P5318" s="3"/>
    </row>
    <row r="5319" spans="16:16">
      <c r="P5319" s="3"/>
    </row>
    <row r="5320" spans="16:16">
      <c r="P5320" s="3"/>
    </row>
    <row r="5321" spans="16:16">
      <c r="P5321" s="3"/>
    </row>
    <row r="5322" spans="16:16">
      <c r="P5322" s="3"/>
    </row>
    <row r="5323" spans="16:16">
      <c r="P5323" s="3"/>
    </row>
    <row r="5324" spans="16:16">
      <c r="P5324" s="3"/>
    </row>
    <row r="5325" spans="16:16">
      <c r="P5325" s="3"/>
    </row>
    <row r="5326" spans="16:16">
      <c r="P5326" s="3"/>
    </row>
    <row r="5327" spans="16:16">
      <c r="P5327" s="3"/>
    </row>
    <row r="5328" spans="16:16">
      <c r="P5328" s="3"/>
    </row>
    <row r="5329" spans="16:16">
      <c r="P5329" s="3"/>
    </row>
    <row r="5330" spans="16:16">
      <c r="P5330" s="3"/>
    </row>
    <row r="5331" spans="16:16">
      <c r="P5331" s="3"/>
    </row>
    <row r="5332" spans="16:16">
      <c r="P5332" s="3"/>
    </row>
    <row r="5333" spans="16:16">
      <c r="P5333" s="3"/>
    </row>
    <row r="5334" spans="16:16">
      <c r="P5334" s="3"/>
    </row>
    <row r="5335" spans="16:16">
      <c r="P5335" s="3"/>
    </row>
    <row r="5336" spans="16:16">
      <c r="P5336" s="3"/>
    </row>
    <row r="5337" spans="16:16">
      <c r="P5337" s="3"/>
    </row>
    <row r="5338" spans="16:16">
      <c r="P5338" s="3"/>
    </row>
    <row r="5339" spans="16:16">
      <c r="P5339" s="3"/>
    </row>
    <row r="5340" spans="16:16">
      <c r="P5340" s="3"/>
    </row>
    <row r="5341" spans="16:16">
      <c r="P5341" s="3"/>
    </row>
    <row r="5342" spans="16:16">
      <c r="P5342" s="3"/>
    </row>
    <row r="5343" spans="16:16">
      <c r="P5343" s="3"/>
    </row>
    <row r="5344" spans="16:16">
      <c r="P5344" s="3"/>
    </row>
    <row r="5345" spans="16:16">
      <c r="P5345" s="3"/>
    </row>
    <row r="5346" spans="16:16">
      <c r="P5346" s="3"/>
    </row>
    <row r="5347" spans="16:16">
      <c r="P5347" s="3"/>
    </row>
    <row r="5348" spans="16:16">
      <c r="P5348" s="3"/>
    </row>
    <row r="5349" spans="16:16">
      <c r="P5349" s="3"/>
    </row>
    <row r="5350" spans="16:16">
      <c r="P5350" s="3"/>
    </row>
    <row r="5351" spans="16:16">
      <c r="P5351" s="3"/>
    </row>
    <row r="5352" spans="16:16">
      <c r="P5352" s="3"/>
    </row>
    <row r="5353" spans="16:16">
      <c r="P5353" s="3"/>
    </row>
    <row r="5354" spans="16:16">
      <c r="P5354" s="3"/>
    </row>
    <row r="5355" spans="16:16">
      <c r="P5355" s="3"/>
    </row>
    <row r="5356" spans="16:16">
      <c r="P5356" s="3"/>
    </row>
    <row r="5357" spans="16:16">
      <c r="P5357" s="3"/>
    </row>
    <row r="5358" spans="16:16">
      <c r="P5358" s="3"/>
    </row>
    <row r="5359" spans="16:16">
      <c r="P5359" s="3"/>
    </row>
    <row r="5360" spans="16:16">
      <c r="P5360" s="3"/>
    </row>
    <row r="5361" spans="16:16">
      <c r="P5361" s="3"/>
    </row>
    <row r="5362" spans="16:16">
      <c r="P5362" s="3"/>
    </row>
    <row r="5363" spans="16:16">
      <c r="P5363" s="3"/>
    </row>
    <row r="5364" spans="16:16">
      <c r="P5364" s="3"/>
    </row>
    <row r="5365" spans="16:16">
      <c r="P5365" s="3"/>
    </row>
    <row r="5366" spans="16:16">
      <c r="P5366" s="3"/>
    </row>
    <row r="5367" spans="16:16">
      <c r="P5367" s="3"/>
    </row>
    <row r="5368" spans="16:16">
      <c r="P5368" s="3"/>
    </row>
    <row r="5369" spans="16:16">
      <c r="P5369" s="3"/>
    </row>
    <row r="5370" spans="16:16">
      <c r="P5370" s="3"/>
    </row>
    <row r="5371" spans="16:16">
      <c r="P5371" s="3"/>
    </row>
    <row r="5372" spans="16:16">
      <c r="P5372" s="3"/>
    </row>
    <row r="5373" spans="16:16">
      <c r="P5373" s="3"/>
    </row>
    <row r="5374" spans="16:16">
      <c r="P5374" s="3"/>
    </row>
    <row r="5375" spans="16:16">
      <c r="P5375" s="3"/>
    </row>
    <row r="5376" spans="16:16">
      <c r="P5376" s="3"/>
    </row>
    <row r="5377" spans="16:16">
      <c r="P5377" s="3"/>
    </row>
    <row r="5378" spans="16:16">
      <c r="P5378" s="3"/>
    </row>
    <row r="5379" spans="16:16">
      <c r="P5379" s="3"/>
    </row>
    <row r="5380" spans="16:16">
      <c r="P5380" s="3"/>
    </row>
    <row r="5381" spans="16:16">
      <c r="P5381" s="3"/>
    </row>
    <row r="5382" spans="16:16">
      <c r="P5382" s="3"/>
    </row>
    <row r="5383" spans="16:16">
      <c r="P5383" s="3"/>
    </row>
    <row r="5384" spans="16:16">
      <c r="P5384" s="3"/>
    </row>
    <row r="5385" spans="16:16">
      <c r="P5385" s="3"/>
    </row>
    <row r="5386" spans="16:16">
      <c r="P5386" s="3"/>
    </row>
    <row r="5387" spans="16:16">
      <c r="P5387" s="3"/>
    </row>
    <row r="5388" spans="16:16">
      <c r="P5388" s="3"/>
    </row>
    <row r="5389" spans="16:16">
      <c r="P5389" s="3"/>
    </row>
    <row r="5390" spans="16:16">
      <c r="P5390" s="3"/>
    </row>
    <row r="5391" spans="16:16">
      <c r="P5391" s="3"/>
    </row>
    <row r="5392" spans="16:16">
      <c r="P5392" s="3"/>
    </row>
    <row r="5393" spans="16:16">
      <c r="P5393" s="3"/>
    </row>
    <row r="5394" spans="16:16">
      <c r="P5394" s="3"/>
    </row>
    <row r="5395" spans="16:16">
      <c r="P5395" s="3"/>
    </row>
    <row r="5396" spans="16:16">
      <c r="P5396" s="3"/>
    </row>
    <row r="5397" spans="16:16">
      <c r="P5397" s="3"/>
    </row>
    <row r="5398" spans="16:16">
      <c r="P5398" s="3"/>
    </row>
    <row r="5399" spans="16:16">
      <c r="P5399" s="3"/>
    </row>
    <row r="5400" spans="16:16">
      <c r="P5400" s="3"/>
    </row>
    <row r="5401" spans="16:16">
      <c r="P5401" s="3"/>
    </row>
    <row r="5402" spans="16:16">
      <c r="P5402" s="3"/>
    </row>
    <row r="5403" spans="16:16">
      <c r="P5403" s="3"/>
    </row>
    <row r="5404" spans="16:16">
      <c r="P5404" s="3"/>
    </row>
    <row r="5405" spans="16:16">
      <c r="P5405" s="3"/>
    </row>
    <row r="5406" spans="16:16">
      <c r="P5406" s="3"/>
    </row>
    <row r="5407" spans="16:16">
      <c r="P5407" s="3"/>
    </row>
    <row r="5408" spans="16:16">
      <c r="P5408" s="3"/>
    </row>
    <row r="5409" spans="16:16">
      <c r="P5409" s="3"/>
    </row>
    <row r="5410" spans="16:16">
      <c r="P5410" s="3"/>
    </row>
    <row r="5411" spans="16:16">
      <c r="P5411" s="3"/>
    </row>
    <row r="5412" spans="16:16">
      <c r="P5412" s="3"/>
    </row>
    <row r="5413" spans="16:16">
      <c r="P5413" s="3"/>
    </row>
    <row r="5414" spans="16:16">
      <c r="P5414" s="3"/>
    </row>
    <row r="5415" spans="16:16">
      <c r="P5415" s="3"/>
    </row>
    <row r="5416" spans="16:16">
      <c r="P5416" s="3"/>
    </row>
    <row r="5417" spans="16:16">
      <c r="P5417" s="3"/>
    </row>
    <row r="5418" spans="16:16">
      <c r="P5418" s="3"/>
    </row>
    <row r="5419" spans="16:16">
      <c r="P5419" s="3"/>
    </row>
    <row r="5420" spans="16:16">
      <c r="P5420" s="3"/>
    </row>
    <row r="5421" spans="16:16">
      <c r="P5421" s="3"/>
    </row>
    <row r="5422" spans="16:16">
      <c r="P5422" s="3"/>
    </row>
    <row r="5423" spans="16:16">
      <c r="P5423" s="3"/>
    </row>
    <row r="5424" spans="16:16">
      <c r="P5424" s="3"/>
    </row>
    <row r="5425" spans="16:16">
      <c r="P5425" s="3"/>
    </row>
    <row r="5426" spans="16:16">
      <c r="P5426" s="3"/>
    </row>
    <row r="5427" spans="16:16">
      <c r="P5427" s="3"/>
    </row>
    <row r="5428" spans="16:16">
      <c r="P5428" s="3"/>
    </row>
    <row r="5429" spans="16:16">
      <c r="P5429" s="3"/>
    </row>
    <row r="5430" spans="16:16">
      <c r="P5430" s="3"/>
    </row>
    <row r="5431" spans="16:16">
      <c r="P5431" s="3"/>
    </row>
    <row r="5432" spans="16:16">
      <c r="P5432" s="3"/>
    </row>
    <row r="5433" spans="16:16">
      <c r="P5433" s="3"/>
    </row>
    <row r="5434" spans="16:16">
      <c r="P5434" s="3"/>
    </row>
    <row r="5435" spans="16:16">
      <c r="P5435" s="3"/>
    </row>
    <row r="5436" spans="16:16">
      <c r="P5436" s="3"/>
    </row>
    <row r="5437" spans="16:16">
      <c r="P5437" s="3"/>
    </row>
    <row r="5438" spans="16:16">
      <c r="P5438" s="3"/>
    </row>
    <row r="5439" spans="16:16">
      <c r="P5439" s="3"/>
    </row>
    <row r="5440" spans="16:16">
      <c r="P5440" s="3"/>
    </row>
    <row r="5441" spans="16:16">
      <c r="P5441" s="3"/>
    </row>
    <row r="5442" spans="16:16">
      <c r="P5442" s="3"/>
    </row>
    <row r="5443" spans="16:16">
      <c r="P5443" s="3"/>
    </row>
    <row r="5444" spans="16:16">
      <c r="P5444" s="3"/>
    </row>
    <row r="5445" spans="16:16">
      <c r="P5445" s="3"/>
    </row>
    <row r="5446" spans="16:16">
      <c r="P5446" s="3"/>
    </row>
    <row r="5447" spans="16:16">
      <c r="P5447" s="3"/>
    </row>
    <row r="5448" spans="16:16">
      <c r="P5448" s="3"/>
    </row>
    <row r="5449" spans="16:16">
      <c r="P5449" s="3"/>
    </row>
    <row r="5450" spans="16:16">
      <c r="P5450" s="3"/>
    </row>
    <row r="5451" spans="16:16">
      <c r="P5451" s="3"/>
    </row>
    <row r="5452" spans="16:16">
      <c r="P5452" s="3"/>
    </row>
    <row r="5453" spans="16:16">
      <c r="P5453" s="3"/>
    </row>
    <row r="5454" spans="16:16">
      <c r="P5454" s="3"/>
    </row>
    <row r="5455" spans="16:16">
      <c r="P5455" s="3"/>
    </row>
    <row r="5456" spans="16:16">
      <c r="P5456" s="3"/>
    </row>
    <row r="5457" spans="16:16">
      <c r="P5457" s="3"/>
    </row>
    <row r="5458" spans="16:16">
      <c r="P5458" s="3"/>
    </row>
    <row r="5459" spans="16:16">
      <c r="P5459" s="3"/>
    </row>
    <row r="5460" spans="16:16">
      <c r="P5460" s="3"/>
    </row>
    <row r="5461" spans="16:16">
      <c r="P5461" s="3"/>
    </row>
    <row r="5462" spans="16:16">
      <c r="P5462" s="3"/>
    </row>
    <row r="5463" spans="16:16">
      <c r="P5463" s="3"/>
    </row>
    <row r="5464" spans="16:16">
      <c r="P5464" s="3"/>
    </row>
    <row r="5465" spans="16:16">
      <c r="P5465" s="3"/>
    </row>
    <row r="5466" spans="16:16">
      <c r="P5466" s="3"/>
    </row>
    <row r="5467" spans="16:16">
      <c r="P5467" s="3"/>
    </row>
    <row r="5468" spans="16:16">
      <c r="P5468" s="3"/>
    </row>
    <row r="5469" spans="16:16">
      <c r="P5469" s="3"/>
    </row>
    <row r="5470" spans="16:16">
      <c r="P5470" s="3"/>
    </row>
    <row r="5471" spans="16:16">
      <c r="P5471" s="3"/>
    </row>
    <row r="5472" spans="16:16">
      <c r="P5472" s="3"/>
    </row>
    <row r="5473" spans="16:16">
      <c r="P5473" s="3"/>
    </row>
    <row r="5474" spans="16:16">
      <c r="P5474" s="3"/>
    </row>
    <row r="5475" spans="16:16">
      <c r="P5475" s="3"/>
    </row>
    <row r="5476" spans="16:16">
      <c r="P5476" s="3"/>
    </row>
    <row r="5477" spans="16:16">
      <c r="P5477" s="3"/>
    </row>
    <row r="5478" spans="16:16">
      <c r="P5478" s="3"/>
    </row>
    <row r="5479" spans="16:16">
      <c r="P5479" s="3"/>
    </row>
    <row r="5480" spans="16:16">
      <c r="P5480" s="3"/>
    </row>
    <row r="5481" spans="16:16">
      <c r="P5481" s="3"/>
    </row>
    <row r="5482" spans="16:16">
      <c r="P5482" s="3"/>
    </row>
    <row r="5483" spans="16:16">
      <c r="P5483" s="3"/>
    </row>
    <row r="5484" spans="16:16">
      <c r="P5484" s="3"/>
    </row>
    <row r="5485" spans="16:16">
      <c r="P5485" s="3"/>
    </row>
    <row r="5486" spans="16:16">
      <c r="P5486" s="3"/>
    </row>
    <row r="5487" spans="16:16">
      <c r="P5487" s="3"/>
    </row>
    <row r="5488" spans="16:16">
      <c r="P5488" s="3"/>
    </row>
    <row r="5489" spans="16:16">
      <c r="P5489" s="3"/>
    </row>
    <row r="5490" spans="16:16">
      <c r="P5490" s="3"/>
    </row>
    <row r="5491" spans="16:16">
      <c r="P5491" s="3"/>
    </row>
    <row r="5492" spans="16:16">
      <c r="P5492" s="3"/>
    </row>
    <row r="5493" spans="16:16">
      <c r="P5493" s="3"/>
    </row>
    <row r="5494" spans="16:16">
      <c r="P5494" s="3"/>
    </row>
    <row r="5495" spans="16:16">
      <c r="P5495" s="3"/>
    </row>
    <row r="5496" spans="16:16">
      <c r="P5496" s="3"/>
    </row>
    <row r="5497" spans="16:16">
      <c r="P5497" s="3"/>
    </row>
    <row r="5498" spans="16:16">
      <c r="P5498" s="3"/>
    </row>
    <row r="5499" spans="16:16">
      <c r="P5499" s="3"/>
    </row>
    <row r="5500" spans="16:16">
      <c r="P5500" s="3"/>
    </row>
    <row r="5501" spans="16:16">
      <c r="P5501" s="3"/>
    </row>
    <row r="5502" spans="16:16">
      <c r="P5502" s="3"/>
    </row>
    <row r="5503" spans="16:16">
      <c r="P5503" s="3"/>
    </row>
    <row r="5504" spans="16:16">
      <c r="P5504" s="3"/>
    </row>
    <row r="5505" spans="16:16">
      <c r="P5505" s="3"/>
    </row>
    <row r="5506" spans="16:16">
      <c r="P5506" s="3"/>
    </row>
    <row r="5507" spans="16:16">
      <c r="P5507" s="3"/>
    </row>
    <row r="5508" spans="16:16">
      <c r="P5508" s="3"/>
    </row>
    <row r="5509" spans="16:16">
      <c r="P5509" s="3"/>
    </row>
    <row r="5510" spans="16:16">
      <c r="P5510" s="3"/>
    </row>
    <row r="5511" spans="16:16">
      <c r="P5511" s="3"/>
    </row>
    <row r="5512" spans="16:16">
      <c r="P5512" s="3"/>
    </row>
    <row r="5513" spans="16:16">
      <c r="P5513" s="3"/>
    </row>
    <row r="5514" spans="16:16">
      <c r="P5514" s="3"/>
    </row>
    <row r="5515" spans="16:16">
      <c r="P5515" s="3"/>
    </row>
    <row r="5516" spans="16:16">
      <c r="P5516" s="3"/>
    </row>
    <row r="5517" spans="16:16">
      <c r="P5517" s="3"/>
    </row>
    <row r="5518" spans="16:16">
      <c r="P5518" s="3"/>
    </row>
    <row r="5519" spans="16:16">
      <c r="P5519" s="3"/>
    </row>
    <row r="5520" spans="16:16">
      <c r="P5520" s="3"/>
    </row>
    <row r="5521" spans="16:16">
      <c r="P5521" s="3"/>
    </row>
    <row r="5522" spans="16:16">
      <c r="P5522" s="3"/>
    </row>
    <row r="5523" spans="16:16">
      <c r="P5523" s="3"/>
    </row>
    <row r="5524" spans="16:16">
      <c r="P5524" s="3"/>
    </row>
    <row r="5525" spans="16:16">
      <c r="P5525" s="3"/>
    </row>
    <row r="5526" spans="16:16">
      <c r="P5526" s="3"/>
    </row>
    <row r="5527" spans="16:16">
      <c r="P5527" s="3"/>
    </row>
    <row r="5528" spans="16:16">
      <c r="P5528" s="3"/>
    </row>
    <row r="5529" spans="16:16">
      <c r="P5529" s="3"/>
    </row>
    <row r="5530" spans="16:16">
      <c r="P5530" s="3"/>
    </row>
    <row r="5531" spans="16:16">
      <c r="P5531" s="3"/>
    </row>
    <row r="5532" spans="16:16">
      <c r="P5532" s="3"/>
    </row>
    <row r="5533" spans="16:16">
      <c r="P5533" s="3"/>
    </row>
    <row r="5534" spans="16:16">
      <c r="P5534" s="3"/>
    </row>
    <row r="5535" spans="16:16">
      <c r="P5535" s="3"/>
    </row>
    <row r="5536" spans="16:16">
      <c r="P5536" s="3"/>
    </row>
    <row r="5537" spans="16:16">
      <c r="P5537" s="3"/>
    </row>
    <row r="5538" spans="16:16">
      <c r="P5538" s="3"/>
    </row>
    <row r="5539" spans="16:16">
      <c r="P5539" s="3"/>
    </row>
    <row r="5540" spans="16:16">
      <c r="P5540" s="3"/>
    </row>
    <row r="5541" spans="16:16">
      <c r="P5541" s="3"/>
    </row>
    <row r="5542" spans="16:16">
      <c r="P5542" s="3"/>
    </row>
    <row r="5543" spans="16:16">
      <c r="P5543" s="3"/>
    </row>
    <row r="5544" spans="16:16">
      <c r="P5544" s="3"/>
    </row>
    <row r="5545" spans="16:16">
      <c r="P5545" s="3"/>
    </row>
    <row r="5546" spans="16:16">
      <c r="P5546" s="3"/>
    </row>
    <row r="5547" spans="16:16">
      <c r="P5547" s="3"/>
    </row>
    <row r="5548" spans="16:16">
      <c r="P5548" s="3"/>
    </row>
    <row r="5549" spans="16:16">
      <c r="P5549" s="3"/>
    </row>
    <row r="5550" spans="16:16">
      <c r="P5550" s="3"/>
    </row>
    <row r="5551" spans="16:16">
      <c r="P5551" s="3"/>
    </row>
    <row r="5552" spans="16:16">
      <c r="P5552" s="3"/>
    </row>
    <row r="5553" spans="16:16">
      <c r="P5553" s="3"/>
    </row>
    <row r="5554" spans="16:16">
      <c r="P5554" s="3"/>
    </row>
    <row r="5555" spans="16:16">
      <c r="P5555" s="3"/>
    </row>
    <row r="5556" spans="16:16">
      <c r="P5556" s="3"/>
    </row>
    <row r="5557" spans="16:16">
      <c r="P5557" s="3"/>
    </row>
    <row r="5558" spans="16:16">
      <c r="P5558" s="3"/>
    </row>
    <row r="5559" spans="16:16">
      <c r="P5559" s="3"/>
    </row>
    <row r="5560" spans="16:16">
      <c r="P5560" s="3"/>
    </row>
    <row r="5561" spans="16:16">
      <c r="P5561" s="3"/>
    </row>
    <row r="5562" spans="16:16">
      <c r="P5562" s="3"/>
    </row>
    <row r="5563" spans="16:16">
      <c r="P5563" s="3"/>
    </row>
    <row r="5564" spans="16:16">
      <c r="P5564" s="3"/>
    </row>
    <row r="5565" spans="16:16">
      <c r="P5565" s="3"/>
    </row>
    <row r="5566" spans="16:16">
      <c r="P5566" s="3"/>
    </row>
    <row r="5567" spans="16:16">
      <c r="P5567" s="3"/>
    </row>
    <row r="5568" spans="16:16">
      <c r="P5568" s="3"/>
    </row>
    <row r="5569" spans="16:16">
      <c r="P5569" s="3"/>
    </row>
    <row r="5570" spans="16:16">
      <c r="P5570" s="3"/>
    </row>
    <row r="5571" spans="16:16">
      <c r="P5571" s="3"/>
    </row>
    <row r="5572" spans="16:16">
      <c r="P5572" s="3"/>
    </row>
    <row r="5573" spans="16:16">
      <c r="P5573" s="3"/>
    </row>
    <row r="5574" spans="16:16">
      <c r="P5574" s="3"/>
    </row>
    <row r="5575" spans="16:16">
      <c r="P5575" s="3"/>
    </row>
    <row r="5576" spans="16:16">
      <c r="P5576" s="3"/>
    </row>
    <row r="5577" spans="16:16">
      <c r="P5577" s="3"/>
    </row>
    <row r="5578" spans="16:16">
      <c r="P5578" s="3"/>
    </row>
    <row r="5579" spans="16:16">
      <c r="P5579" s="3"/>
    </row>
    <row r="5580" spans="16:16">
      <c r="P5580" s="3"/>
    </row>
    <row r="5581" spans="16:16">
      <c r="P5581" s="3"/>
    </row>
    <row r="5582" spans="16:16">
      <c r="P5582" s="3"/>
    </row>
    <row r="5583" spans="16:16">
      <c r="P5583" s="3"/>
    </row>
    <row r="5584" spans="16:16">
      <c r="P5584" s="3"/>
    </row>
    <row r="5585" spans="16:16">
      <c r="P5585" s="3"/>
    </row>
    <row r="5586" spans="16:16">
      <c r="P5586" s="3"/>
    </row>
    <row r="5587" spans="16:16">
      <c r="P5587" s="3"/>
    </row>
    <row r="5588" spans="16:16">
      <c r="P5588" s="3"/>
    </row>
    <row r="5589" spans="16:16">
      <c r="P5589" s="3"/>
    </row>
    <row r="5590" spans="16:16">
      <c r="P5590" s="3"/>
    </row>
    <row r="5591" spans="16:16">
      <c r="P5591" s="3"/>
    </row>
    <row r="5592" spans="16:16">
      <c r="P5592" s="3"/>
    </row>
    <row r="5593" spans="16:16">
      <c r="P5593" s="3"/>
    </row>
    <row r="5594" spans="16:16">
      <c r="P5594" s="3"/>
    </row>
    <row r="5595" spans="16:16">
      <c r="P5595" s="3"/>
    </row>
    <row r="5596" spans="16:16">
      <c r="P5596" s="3"/>
    </row>
    <row r="5597" spans="16:16">
      <c r="P5597" s="3"/>
    </row>
    <row r="5598" spans="16:16">
      <c r="P5598" s="3"/>
    </row>
    <row r="5599" spans="16:16">
      <c r="P5599" s="3"/>
    </row>
    <row r="5600" spans="16:16">
      <c r="P5600" s="3"/>
    </row>
    <row r="5601" spans="16:16">
      <c r="P5601" s="3"/>
    </row>
    <row r="5602" spans="16:16">
      <c r="P5602" s="3"/>
    </row>
    <row r="5603" spans="16:16">
      <c r="P5603" s="3"/>
    </row>
    <row r="5604" spans="16:16">
      <c r="P5604" s="3"/>
    </row>
    <row r="5605" spans="16:16">
      <c r="P5605" s="3"/>
    </row>
    <row r="5606" spans="16:16">
      <c r="P5606" s="3"/>
    </row>
    <row r="5607" spans="16:16">
      <c r="P5607" s="3"/>
    </row>
    <row r="5608" spans="16:16">
      <c r="P5608" s="3"/>
    </row>
    <row r="5609" spans="16:16">
      <c r="P5609" s="3"/>
    </row>
    <row r="5610" spans="16:16">
      <c r="P5610" s="3"/>
    </row>
    <row r="5611" spans="16:16">
      <c r="P5611" s="3"/>
    </row>
    <row r="5612" spans="16:16">
      <c r="P5612" s="3"/>
    </row>
    <row r="5613" spans="16:16">
      <c r="P5613" s="3"/>
    </row>
    <row r="5614" spans="16:16">
      <c r="P5614" s="3"/>
    </row>
    <row r="5615" spans="16:16">
      <c r="P5615" s="3"/>
    </row>
    <row r="5616" spans="16:16">
      <c r="P5616" s="3"/>
    </row>
    <row r="5617" spans="16:16">
      <c r="P5617" s="3"/>
    </row>
    <row r="5618" spans="16:16">
      <c r="P5618" s="3"/>
    </row>
    <row r="5619" spans="16:16">
      <c r="P5619" s="3"/>
    </row>
    <row r="5620" spans="16:16">
      <c r="P5620" s="3"/>
    </row>
    <row r="5621" spans="16:16">
      <c r="P5621" s="3"/>
    </row>
    <row r="5622" spans="16:16">
      <c r="P5622" s="3"/>
    </row>
    <row r="5623" spans="16:16">
      <c r="P5623" s="3"/>
    </row>
    <row r="5624" spans="16:16">
      <c r="P5624" s="3"/>
    </row>
    <row r="5625" spans="16:16">
      <c r="P5625" s="3"/>
    </row>
    <row r="5626" spans="16:16">
      <c r="P5626" s="3"/>
    </row>
    <row r="5627" spans="16:16">
      <c r="P5627" s="3"/>
    </row>
    <row r="5628" spans="16:16">
      <c r="P5628" s="3"/>
    </row>
    <row r="5629" spans="16:16">
      <c r="P5629" s="3"/>
    </row>
    <row r="5630" spans="16:16">
      <c r="P5630" s="3"/>
    </row>
    <row r="5631" spans="16:16">
      <c r="P5631" s="3"/>
    </row>
    <row r="5632" spans="16:16">
      <c r="P5632" s="3"/>
    </row>
    <row r="5633" spans="16:16">
      <c r="P5633" s="3"/>
    </row>
    <row r="5634" spans="16:16">
      <c r="P5634" s="3"/>
    </row>
    <row r="5635" spans="16:16">
      <c r="P5635" s="3"/>
    </row>
    <row r="5636" spans="16:16">
      <c r="P5636" s="3"/>
    </row>
    <row r="5637" spans="16:16">
      <c r="P5637" s="3"/>
    </row>
    <row r="5638" spans="16:16">
      <c r="P5638" s="3"/>
    </row>
    <row r="5639" spans="16:16">
      <c r="P5639" s="3"/>
    </row>
    <row r="5640" spans="16:16">
      <c r="P5640" s="3"/>
    </row>
    <row r="5641" spans="16:16">
      <c r="P5641" s="3"/>
    </row>
    <row r="5642" spans="16:16">
      <c r="P5642" s="3"/>
    </row>
    <row r="5643" spans="16:16">
      <c r="P5643" s="3"/>
    </row>
    <row r="5644" spans="16:16">
      <c r="P5644" s="3"/>
    </row>
    <row r="5645" spans="16:16">
      <c r="P5645" s="3"/>
    </row>
    <row r="5646" spans="16:16">
      <c r="P5646" s="3"/>
    </row>
    <row r="5647" spans="16:16">
      <c r="P5647" s="3"/>
    </row>
    <row r="5648" spans="16:16">
      <c r="P5648" s="3"/>
    </row>
    <row r="5649" spans="16:16">
      <c r="P5649" s="3"/>
    </row>
    <row r="5650" spans="16:16">
      <c r="P5650" s="3"/>
    </row>
    <row r="5651" spans="16:16">
      <c r="P5651" s="3"/>
    </row>
    <row r="5652" spans="16:16">
      <c r="P5652" s="3"/>
    </row>
    <row r="5653" spans="16:16">
      <c r="P5653" s="3"/>
    </row>
    <row r="5654" spans="16:16">
      <c r="P5654" s="3"/>
    </row>
    <row r="5655" spans="16:16">
      <c r="P5655" s="3"/>
    </row>
    <row r="5656" spans="16:16">
      <c r="P5656" s="3"/>
    </row>
    <row r="5657" spans="16:16">
      <c r="P5657" s="3"/>
    </row>
    <row r="5658" spans="16:16">
      <c r="P5658" s="3"/>
    </row>
    <row r="5659" spans="16:16">
      <c r="P5659" s="3"/>
    </row>
    <row r="5660" spans="16:16">
      <c r="P5660" s="3"/>
    </row>
    <row r="5661" spans="16:16">
      <c r="P5661" s="3"/>
    </row>
    <row r="5662" spans="16:16">
      <c r="P5662" s="3"/>
    </row>
    <row r="5663" spans="16:16">
      <c r="P5663" s="3"/>
    </row>
    <row r="5664" spans="16:16">
      <c r="P5664" s="3"/>
    </row>
    <row r="5665" spans="16:16">
      <c r="P5665" s="3"/>
    </row>
    <row r="5666" spans="16:16">
      <c r="P5666" s="3"/>
    </row>
    <row r="5667" spans="16:16">
      <c r="P5667" s="3"/>
    </row>
    <row r="5668" spans="16:16">
      <c r="P5668" s="3"/>
    </row>
    <row r="5669" spans="16:16">
      <c r="P5669" s="3"/>
    </row>
    <row r="5670" spans="16:16">
      <c r="P5670" s="3"/>
    </row>
    <row r="5671" spans="16:16">
      <c r="P5671" s="3"/>
    </row>
    <row r="5672" spans="16:16">
      <c r="P5672" s="3"/>
    </row>
    <row r="5673" spans="16:16">
      <c r="P5673" s="3"/>
    </row>
    <row r="5674" spans="16:16">
      <c r="P5674" s="3"/>
    </row>
    <row r="5675" spans="16:16">
      <c r="P5675" s="3"/>
    </row>
    <row r="5676" spans="16:16">
      <c r="P5676" s="3"/>
    </row>
    <row r="5677" spans="16:16">
      <c r="P5677" s="3"/>
    </row>
    <row r="5678" spans="16:16">
      <c r="P5678" s="3"/>
    </row>
    <row r="5679" spans="16:16">
      <c r="P5679" s="3"/>
    </row>
    <row r="5680" spans="16:16">
      <c r="P5680" s="3"/>
    </row>
    <row r="5681" spans="16:16">
      <c r="P5681" s="3"/>
    </row>
    <row r="5682" spans="16:16">
      <c r="P5682" s="3"/>
    </row>
    <row r="5683" spans="16:16">
      <c r="P5683" s="3"/>
    </row>
    <row r="5684" spans="16:16">
      <c r="P5684" s="3"/>
    </row>
    <row r="5685" spans="16:16">
      <c r="P5685" s="3"/>
    </row>
    <row r="5686" spans="16:16">
      <c r="P5686" s="3"/>
    </row>
    <row r="5687" spans="16:16">
      <c r="P5687" s="3"/>
    </row>
    <row r="5688" spans="16:16">
      <c r="P5688" s="3"/>
    </row>
    <row r="5689" spans="16:16">
      <c r="P5689" s="3"/>
    </row>
    <row r="5690" spans="16:16">
      <c r="P5690" s="3"/>
    </row>
    <row r="5691" spans="16:16">
      <c r="P5691" s="3"/>
    </row>
    <row r="5692" spans="16:16">
      <c r="P5692" s="3"/>
    </row>
    <row r="5693" spans="16:16">
      <c r="P5693" s="3"/>
    </row>
    <row r="5694" spans="16:16">
      <c r="P5694" s="3"/>
    </row>
    <row r="5695" spans="16:16">
      <c r="P5695" s="3"/>
    </row>
    <row r="5696" spans="16:16">
      <c r="P5696" s="3"/>
    </row>
    <row r="5697" spans="16:16">
      <c r="P5697" s="3"/>
    </row>
    <row r="5698" spans="16:16">
      <c r="P5698" s="3"/>
    </row>
    <row r="5699" spans="16:16">
      <c r="P5699" s="3"/>
    </row>
    <row r="5700" spans="16:16">
      <c r="P5700" s="3"/>
    </row>
    <row r="5701" spans="16:16">
      <c r="P5701" s="3"/>
    </row>
    <row r="5702" spans="16:16">
      <c r="P5702" s="3"/>
    </row>
    <row r="5703" spans="16:16">
      <c r="P5703" s="3"/>
    </row>
    <row r="5704" spans="16:16">
      <c r="P5704" s="3"/>
    </row>
    <row r="5705" spans="16:16">
      <c r="P5705" s="3"/>
    </row>
    <row r="5706" spans="16:16">
      <c r="P5706" s="3"/>
    </row>
    <row r="5707" spans="16:16">
      <c r="P5707" s="3"/>
    </row>
    <row r="5708" spans="16:16">
      <c r="P5708" s="3"/>
    </row>
    <row r="5709" spans="16:16">
      <c r="P5709" s="3"/>
    </row>
    <row r="5710" spans="16:16">
      <c r="P5710" s="3"/>
    </row>
    <row r="5711" spans="16:16">
      <c r="P5711" s="3"/>
    </row>
    <row r="5712" spans="16:16">
      <c r="P5712" s="3"/>
    </row>
    <row r="5713" spans="16:16">
      <c r="P5713" s="3"/>
    </row>
    <row r="5714" spans="16:16">
      <c r="P5714" s="3"/>
    </row>
    <row r="5715" spans="16:16">
      <c r="P5715" s="3"/>
    </row>
    <row r="5716" spans="16:16">
      <c r="P5716" s="3"/>
    </row>
    <row r="5717" spans="16:16">
      <c r="P5717" s="3"/>
    </row>
    <row r="5718" spans="16:16">
      <c r="P5718" s="3"/>
    </row>
    <row r="5719" spans="16:16">
      <c r="P5719" s="3"/>
    </row>
    <row r="5720" spans="16:16">
      <c r="P5720" s="3"/>
    </row>
    <row r="5721" spans="16:16">
      <c r="P5721" s="3"/>
    </row>
    <row r="5722" spans="16:16">
      <c r="P5722" s="3"/>
    </row>
    <row r="5723" spans="16:16">
      <c r="P5723" s="3"/>
    </row>
    <row r="5724" spans="16:16">
      <c r="P5724" s="3"/>
    </row>
    <row r="5725" spans="16:16">
      <c r="P5725" s="3"/>
    </row>
    <row r="5726" spans="16:16">
      <c r="P5726" s="3"/>
    </row>
    <row r="5727" spans="16:16">
      <c r="P5727" s="3"/>
    </row>
    <row r="5728" spans="16:16">
      <c r="P5728" s="3"/>
    </row>
    <row r="5729" spans="16:16">
      <c r="P5729" s="3"/>
    </row>
    <row r="5730" spans="16:16">
      <c r="P5730" s="3"/>
    </row>
    <row r="5731" spans="16:16">
      <c r="P5731" s="3"/>
    </row>
    <row r="5732" spans="16:16">
      <c r="P5732" s="3"/>
    </row>
    <row r="5733" spans="16:16">
      <c r="P5733" s="3"/>
    </row>
    <row r="5734" spans="16:16">
      <c r="P5734" s="3"/>
    </row>
    <row r="5735" spans="16:16">
      <c r="P5735" s="3"/>
    </row>
    <row r="5736" spans="16:16">
      <c r="P5736" s="3"/>
    </row>
    <row r="5737" spans="16:16">
      <c r="P5737" s="3"/>
    </row>
    <row r="5738" spans="16:16">
      <c r="P5738" s="3"/>
    </row>
    <row r="5739" spans="16:16">
      <c r="P5739" s="3"/>
    </row>
    <row r="5740" spans="16:16">
      <c r="P5740" s="3"/>
    </row>
    <row r="5741" spans="16:16">
      <c r="P5741" s="3"/>
    </row>
    <row r="5742" spans="16:16">
      <c r="P5742" s="3"/>
    </row>
    <row r="5743" spans="16:16">
      <c r="P5743" s="3"/>
    </row>
    <row r="5744" spans="16:16">
      <c r="P5744" s="3"/>
    </row>
    <row r="5745" spans="16:16">
      <c r="P5745" s="3"/>
    </row>
    <row r="5746" spans="16:16">
      <c r="P5746" s="3"/>
    </row>
    <row r="5747" spans="16:16">
      <c r="P5747" s="3"/>
    </row>
    <row r="5748" spans="16:16">
      <c r="P5748" s="3"/>
    </row>
    <row r="5749" spans="16:16">
      <c r="P5749" s="3"/>
    </row>
    <row r="5750" spans="16:16">
      <c r="P5750" s="3"/>
    </row>
    <row r="5751" spans="16:16">
      <c r="P5751" s="3"/>
    </row>
    <row r="5752" spans="16:16">
      <c r="P5752" s="3"/>
    </row>
    <row r="5753" spans="16:16">
      <c r="P5753" s="3"/>
    </row>
    <row r="5754" spans="16:16">
      <c r="P5754" s="3"/>
    </row>
    <row r="5755" spans="16:16">
      <c r="P5755" s="3"/>
    </row>
    <row r="5756" spans="16:16">
      <c r="P5756" s="3"/>
    </row>
    <row r="5757" spans="16:16">
      <c r="P5757" s="3"/>
    </row>
    <row r="5758" spans="16:16">
      <c r="P5758" s="3"/>
    </row>
    <row r="5759" spans="16:16">
      <c r="P5759" s="3"/>
    </row>
    <row r="5760" spans="16:16">
      <c r="P5760" s="3"/>
    </row>
    <row r="5761" spans="16:16">
      <c r="P5761" s="3"/>
    </row>
    <row r="5762" spans="16:16">
      <c r="P5762" s="3"/>
    </row>
    <row r="5763" spans="16:16">
      <c r="P5763" s="3"/>
    </row>
    <row r="5764" spans="16:16">
      <c r="P5764" s="3"/>
    </row>
    <row r="5765" spans="16:16">
      <c r="P5765" s="3"/>
    </row>
    <row r="5766" spans="16:16">
      <c r="P5766" s="3"/>
    </row>
    <row r="5767" spans="16:16">
      <c r="P5767" s="3"/>
    </row>
    <row r="5768" spans="16:16">
      <c r="P5768" s="3"/>
    </row>
    <row r="5769" spans="16:16">
      <c r="P5769" s="3"/>
    </row>
    <row r="5770" spans="16:16">
      <c r="P5770" s="3"/>
    </row>
    <row r="5771" spans="16:16">
      <c r="P5771" s="3"/>
    </row>
    <row r="5772" spans="16:16">
      <c r="P5772" s="3"/>
    </row>
    <row r="5773" spans="16:16">
      <c r="P5773" s="3"/>
    </row>
    <row r="5774" spans="16:16">
      <c r="P5774" s="3"/>
    </row>
    <row r="5775" spans="16:16">
      <c r="P5775" s="3"/>
    </row>
    <row r="5776" spans="16:16">
      <c r="P5776" s="3"/>
    </row>
    <row r="5777" spans="16:16">
      <c r="P5777" s="3"/>
    </row>
    <row r="5778" spans="16:16">
      <c r="P5778" s="3"/>
    </row>
    <row r="5779" spans="16:16">
      <c r="P5779" s="3"/>
    </row>
    <row r="5780" spans="16:16">
      <c r="P5780" s="3"/>
    </row>
    <row r="5781" spans="16:16">
      <c r="P5781" s="3"/>
    </row>
    <row r="5782" spans="16:16">
      <c r="P5782" s="3"/>
    </row>
    <row r="5783" spans="16:16">
      <c r="P5783" s="3"/>
    </row>
    <row r="5784" spans="16:16">
      <c r="P5784" s="3"/>
    </row>
    <row r="5785" spans="16:16">
      <c r="P5785" s="3"/>
    </row>
    <row r="5786" spans="16:16">
      <c r="P5786" s="3"/>
    </row>
    <row r="5787" spans="16:16">
      <c r="P5787" s="3"/>
    </row>
    <row r="5788" spans="16:16">
      <c r="P5788" s="3"/>
    </row>
    <row r="5789" spans="16:16">
      <c r="P5789" s="3"/>
    </row>
    <row r="5790" spans="16:16">
      <c r="P5790" s="3"/>
    </row>
    <row r="5791" spans="16:16">
      <c r="P5791" s="3"/>
    </row>
    <row r="5792" spans="16:16">
      <c r="P5792" s="3"/>
    </row>
    <row r="5793" spans="16:16">
      <c r="P5793" s="3"/>
    </row>
    <row r="5794" spans="16:16">
      <c r="P5794" s="3"/>
    </row>
    <row r="5795" spans="16:16">
      <c r="P5795" s="3"/>
    </row>
    <row r="5796" spans="16:16">
      <c r="P5796" s="3"/>
    </row>
    <row r="5797" spans="16:16">
      <c r="P5797" s="3"/>
    </row>
    <row r="5798" spans="16:16">
      <c r="P5798" s="3"/>
    </row>
    <row r="5799" spans="16:16">
      <c r="P5799" s="3"/>
    </row>
    <row r="5800" spans="16:16">
      <c r="P5800" s="3"/>
    </row>
    <row r="5801" spans="16:16">
      <c r="P5801" s="3"/>
    </row>
    <row r="5802" spans="16:16">
      <c r="P5802" s="3"/>
    </row>
    <row r="5803" spans="16:16">
      <c r="P5803" s="3"/>
    </row>
    <row r="5804" spans="16:16">
      <c r="P5804" s="3"/>
    </row>
    <row r="5805" spans="16:16">
      <c r="P5805" s="3"/>
    </row>
    <row r="5806" spans="16:16">
      <c r="P5806" s="3"/>
    </row>
    <row r="5807" spans="16:16">
      <c r="P5807" s="3"/>
    </row>
    <row r="5808" spans="16:16">
      <c r="P5808" s="3"/>
    </row>
    <row r="5809" spans="16:16">
      <c r="P5809" s="3"/>
    </row>
    <row r="5810" spans="16:16">
      <c r="P5810" s="3"/>
    </row>
    <row r="5811" spans="16:16">
      <c r="P5811" s="3"/>
    </row>
    <row r="5812" spans="16:16">
      <c r="P5812" s="3"/>
    </row>
    <row r="5813" spans="16:16">
      <c r="P5813" s="3"/>
    </row>
    <row r="5814" spans="16:16">
      <c r="P5814" s="3"/>
    </row>
    <row r="5815" spans="16:16">
      <c r="P5815" s="3"/>
    </row>
    <row r="5816" spans="16:16">
      <c r="P5816" s="3"/>
    </row>
    <row r="5817" spans="16:16">
      <c r="P5817" s="3"/>
    </row>
    <row r="5818" spans="16:16">
      <c r="P5818" s="3"/>
    </row>
    <row r="5819" spans="16:16">
      <c r="P5819" s="3"/>
    </row>
    <row r="5820" spans="16:16">
      <c r="P5820" s="3"/>
    </row>
    <row r="5821" spans="16:16">
      <c r="P5821" s="3"/>
    </row>
    <row r="5822" spans="16:16">
      <c r="P5822" s="3"/>
    </row>
    <row r="5823" spans="16:16">
      <c r="P5823" s="3"/>
    </row>
    <row r="5824" spans="16:16">
      <c r="P5824" s="3"/>
    </row>
    <row r="5825" spans="16:16">
      <c r="P5825" s="3"/>
    </row>
    <row r="5826" spans="16:16">
      <c r="P5826" s="3"/>
    </row>
    <row r="5827" spans="16:16">
      <c r="P5827" s="3"/>
    </row>
    <row r="5828" spans="16:16">
      <c r="P5828" s="3"/>
    </row>
    <row r="5829" spans="16:16">
      <c r="P5829" s="3"/>
    </row>
    <row r="5830" spans="16:16">
      <c r="P5830" s="3"/>
    </row>
    <row r="5831" spans="16:16">
      <c r="P5831" s="3"/>
    </row>
    <row r="5832" spans="16:16">
      <c r="P5832" s="3"/>
    </row>
    <row r="5833" spans="16:16">
      <c r="P5833" s="3"/>
    </row>
    <row r="5834" spans="16:16">
      <c r="P5834" s="3"/>
    </row>
    <row r="5835" spans="16:16">
      <c r="P5835" s="3"/>
    </row>
    <row r="5836" spans="16:16">
      <c r="P5836" s="3"/>
    </row>
    <row r="5837" spans="16:16">
      <c r="P5837" s="3"/>
    </row>
    <row r="5838" spans="16:16">
      <c r="P5838" s="3"/>
    </row>
    <row r="5839" spans="16:16">
      <c r="P5839" s="3"/>
    </row>
    <row r="5840" spans="16:16">
      <c r="P5840" s="3"/>
    </row>
    <row r="5841" spans="16:16">
      <c r="P5841" s="3"/>
    </row>
    <row r="5842" spans="16:16">
      <c r="P5842" s="3"/>
    </row>
    <row r="5843" spans="16:16">
      <c r="P5843" s="3"/>
    </row>
    <row r="5844" spans="16:16">
      <c r="P5844" s="3"/>
    </row>
    <row r="5845" spans="16:16">
      <c r="P5845" s="3"/>
    </row>
    <row r="5846" spans="16:16">
      <c r="P5846" s="3"/>
    </row>
    <row r="5847" spans="16:16">
      <c r="P5847" s="3"/>
    </row>
    <row r="5848" spans="16:16">
      <c r="P5848" s="3"/>
    </row>
    <row r="5849" spans="16:16">
      <c r="P5849" s="3"/>
    </row>
    <row r="5850" spans="16:16">
      <c r="P5850" s="3"/>
    </row>
    <row r="5851" spans="16:16">
      <c r="P5851" s="3"/>
    </row>
    <row r="5852" spans="16:16">
      <c r="P5852" s="3"/>
    </row>
    <row r="5853" spans="16:16">
      <c r="P5853" s="3"/>
    </row>
    <row r="5854" spans="16:16">
      <c r="P5854" s="3"/>
    </row>
    <row r="5855" spans="16:16">
      <c r="P5855" s="3"/>
    </row>
    <row r="5856" spans="16:16">
      <c r="P5856" s="3"/>
    </row>
    <row r="5857" spans="16:16">
      <c r="P5857" s="3"/>
    </row>
    <row r="5858" spans="16:16">
      <c r="P5858" s="3"/>
    </row>
    <row r="5859" spans="16:16">
      <c r="P5859" s="3"/>
    </row>
    <row r="5860" spans="16:16">
      <c r="P5860" s="3"/>
    </row>
    <row r="5861" spans="16:16">
      <c r="P5861" s="3"/>
    </row>
    <row r="5862" spans="16:16">
      <c r="P5862" s="3"/>
    </row>
    <row r="5863" spans="16:16">
      <c r="P5863" s="3"/>
    </row>
    <row r="5864" spans="16:16">
      <c r="P5864" s="3"/>
    </row>
    <row r="5865" spans="16:16">
      <c r="P5865" s="3"/>
    </row>
    <row r="5866" spans="16:16">
      <c r="P5866" s="3"/>
    </row>
    <row r="5867" spans="16:16">
      <c r="P5867" s="3"/>
    </row>
    <row r="5868" spans="16:16">
      <c r="P5868" s="3"/>
    </row>
    <row r="5869" spans="16:16">
      <c r="P5869" s="3"/>
    </row>
    <row r="5870" spans="16:16">
      <c r="P5870" s="3"/>
    </row>
    <row r="5871" spans="16:16">
      <c r="P5871" s="3"/>
    </row>
    <row r="5872" spans="16:16">
      <c r="P5872" s="3"/>
    </row>
    <row r="5873" spans="16:16">
      <c r="P5873" s="3"/>
    </row>
    <row r="5874" spans="16:16">
      <c r="P5874" s="3"/>
    </row>
    <row r="5875" spans="16:16">
      <c r="P5875" s="3"/>
    </row>
    <row r="5876" spans="16:16">
      <c r="P5876" s="3"/>
    </row>
    <row r="5877" spans="16:16">
      <c r="P5877" s="3"/>
    </row>
    <row r="5878" spans="16:16">
      <c r="P5878" s="3"/>
    </row>
    <row r="5879" spans="16:16">
      <c r="P5879" s="3"/>
    </row>
    <row r="5880" spans="16:16">
      <c r="P5880" s="3"/>
    </row>
    <row r="5881" spans="16:16">
      <c r="P5881" s="3"/>
    </row>
    <row r="5882" spans="16:16">
      <c r="P5882" s="3"/>
    </row>
    <row r="5883" spans="16:16">
      <c r="P5883" s="3"/>
    </row>
    <row r="5884" spans="16:16">
      <c r="P5884" s="3"/>
    </row>
    <row r="5885" spans="16:16">
      <c r="P5885" s="3"/>
    </row>
    <row r="5886" spans="16:16">
      <c r="P5886" s="3"/>
    </row>
    <row r="5887" spans="16:16">
      <c r="P5887" s="3"/>
    </row>
    <row r="5888" spans="16:16">
      <c r="P5888" s="3"/>
    </row>
    <row r="5889" spans="16:16">
      <c r="P5889" s="3"/>
    </row>
    <row r="5890" spans="16:16">
      <c r="P5890" s="3"/>
    </row>
    <row r="5891" spans="16:16">
      <c r="P5891" s="3"/>
    </row>
    <row r="5892" spans="16:16">
      <c r="P5892" s="3"/>
    </row>
    <row r="5893" spans="16:16">
      <c r="P5893" s="3"/>
    </row>
    <row r="5894" spans="16:16">
      <c r="P5894" s="3"/>
    </row>
    <row r="5895" spans="16:16">
      <c r="P5895" s="3"/>
    </row>
    <row r="5896" spans="16:16">
      <c r="P5896" s="3"/>
    </row>
    <row r="5897" spans="16:16">
      <c r="P5897" s="3"/>
    </row>
    <row r="5898" spans="16:16">
      <c r="P5898" s="3"/>
    </row>
    <row r="5899" spans="16:16">
      <c r="P5899" s="3"/>
    </row>
    <row r="5900" spans="16:16">
      <c r="P5900" s="3"/>
    </row>
    <row r="5901" spans="16:16">
      <c r="P5901" s="3"/>
    </row>
    <row r="5902" spans="16:16">
      <c r="P5902" s="3"/>
    </row>
    <row r="5903" spans="16:16">
      <c r="P5903" s="3"/>
    </row>
    <row r="5904" spans="16:16">
      <c r="P5904" s="3"/>
    </row>
    <row r="5905" spans="16:16">
      <c r="P5905" s="3"/>
    </row>
    <row r="5906" spans="16:16">
      <c r="P5906" s="3"/>
    </row>
    <row r="5907" spans="16:16">
      <c r="P5907" s="3"/>
    </row>
    <row r="5908" spans="16:16">
      <c r="P5908" s="3"/>
    </row>
    <row r="5909" spans="16:16">
      <c r="P5909" s="3"/>
    </row>
    <row r="5910" spans="16:16">
      <c r="P5910" s="3"/>
    </row>
    <row r="5911" spans="16:16">
      <c r="P5911" s="3"/>
    </row>
    <row r="5912" spans="16:16">
      <c r="P5912" s="3"/>
    </row>
    <row r="5913" spans="16:16">
      <c r="P5913" s="3"/>
    </row>
    <row r="5914" spans="16:16">
      <c r="P5914" s="3"/>
    </row>
    <row r="5915" spans="16:16">
      <c r="P5915" s="3"/>
    </row>
    <row r="5916" spans="16:16">
      <c r="P5916" s="3"/>
    </row>
    <row r="5917" spans="16:16">
      <c r="P5917" s="3"/>
    </row>
    <row r="5918" spans="16:16">
      <c r="P5918" s="3"/>
    </row>
    <row r="5919" spans="16:16">
      <c r="P5919" s="3"/>
    </row>
    <row r="5920" spans="16:16">
      <c r="P5920" s="3"/>
    </row>
    <row r="5921" spans="16:16">
      <c r="P5921" s="3"/>
    </row>
    <row r="5922" spans="16:16">
      <c r="P5922" s="3"/>
    </row>
    <row r="5923" spans="16:16">
      <c r="P5923" s="3"/>
    </row>
    <row r="5924" spans="16:16">
      <c r="P5924" s="3"/>
    </row>
    <row r="5925" spans="16:16">
      <c r="P5925" s="3"/>
    </row>
    <row r="5926" spans="16:16">
      <c r="P5926" s="3"/>
    </row>
    <row r="5927" spans="16:16">
      <c r="P5927" s="3"/>
    </row>
    <row r="5928" spans="16:16">
      <c r="P5928" s="3"/>
    </row>
    <row r="5929" spans="16:16">
      <c r="P5929" s="3"/>
    </row>
    <row r="5930" spans="16:16">
      <c r="P5930" s="3"/>
    </row>
    <row r="5931" spans="16:16">
      <c r="P5931" s="3"/>
    </row>
    <row r="5932" spans="16:16">
      <c r="P5932" s="3"/>
    </row>
    <row r="5933" spans="16:16">
      <c r="P5933" s="3"/>
    </row>
    <row r="5934" spans="16:16">
      <c r="P5934" s="3"/>
    </row>
    <row r="5935" spans="16:16">
      <c r="P5935" s="3"/>
    </row>
    <row r="5936" spans="16:16">
      <c r="P5936" s="3"/>
    </row>
    <row r="5937" spans="16:16">
      <c r="P5937" s="3"/>
    </row>
    <row r="5938" spans="16:16">
      <c r="P5938" s="3"/>
    </row>
    <row r="5939" spans="16:16">
      <c r="P5939" s="3"/>
    </row>
    <row r="5940" spans="16:16">
      <c r="P5940" s="3"/>
    </row>
    <row r="5941" spans="16:16">
      <c r="P5941" s="3"/>
    </row>
    <row r="5942" spans="16:16">
      <c r="P5942" s="3"/>
    </row>
    <row r="5943" spans="16:16">
      <c r="P5943" s="3"/>
    </row>
    <row r="5944" spans="16:16">
      <c r="P5944" s="3"/>
    </row>
    <row r="5945" spans="16:16">
      <c r="P5945" s="3"/>
    </row>
    <row r="5946" spans="16:16">
      <c r="P5946" s="3"/>
    </row>
    <row r="5947" spans="16:16">
      <c r="P5947" s="3"/>
    </row>
    <row r="5948" spans="16:16">
      <c r="P5948" s="3"/>
    </row>
    <row r="5949" spans="16:16">
      <c r="P5949" s="3"/>
    </row>
    <row r="5950" spans="16:16">
      <c r="P5950" s="3"/>
    </row>
    <row r="5951" spans="16:16">
      <c r="P5951" s="3"/>
    </row>
    <row r="5952" spans="16:16">
      <c r="P5952" s="3"/>
    </row>
    <row r="5953" spans="16:16">
      <c r="P5953" s="3"/>
    </row>
    <row r="5954" spans="16:16">
      <c r="P5954" s="3"/>
    </row>
    <row r="5955" spans="16:16">
      <c r="P5955" s="3"/>
    </row>
    <row r="5956" spans="16:16">
      <c r="P5956" s="3"/>
    </row>
    <row r="5957" spans="16:16">
      <c r="P5957" s="3"/>
    </row>
    <row r="5958" spans="16:16">
      <c r="P5958" s="3"/>
    </row>
    <row r="5959" spans="16:16">
      <c r="P5959" s="3"/>
    </row>
    <row r="5960" spans="16:16">
      <c r="P5960" s="3"/>
    </row>
    <row r="5961" spans="16:16">
      <c r="P5961" s="3"/>
    </row>
    <row r="5962" spans="16:16">
      <c r="P5962" s="3"/>
    </row>
    <row r="5963" spans="16:16">
      <c r="P5963" s="3"/>
    </row>
    <row r="5964" spans="16:16">
      <c r="P5964" s="3"/>
    </row>
    <row r="5965" spans="16:16">
      <c r="P5965" s="3"/>
    </row>
    <row r="5966" spans="16:16">
      <c r="P5966" s="3"/>
    </row>
    <row r="5967" spans="16:16">
      <c r="P5967" s="3"/>
    </row>
    <row r="5968" spans="16:16">
      <c r="P5968" s="3"/>
    </row>
    <row r="5969" spans="16:16">
      <c r="P5969" s="3"/>
    </row>
    <row r="5970" spans="16:16">
      <c r="P5970" s="3"/>
    </row>
    <row r="5971" spans="16:16">
      <c r="P5971" s="3"/>
    </row>
    <row r="5972" spans="16:16">
      <c r="P5972" s="3"/>
    </row>
    <row r="5973" spans="16:16">
      <c r="P5973" s="3"/>
    </row>
    <row r="5974" spans="16:16">
      <c r="P5974" s="3"/>
    </row>
    <row r="5975" spans="16:16">
      <c r="P5975" s="3"/>
    </row>
    <row r="5976" spans="16:16">
      <c r="P5976" s="3"/>
    </row>
    <row r="5977" spans="16:16">
      <c r="P5977" s="3"/>
    </row>
    <row r="5978" spans="16:16">
      <c r="P5978" s="3"/>
    </row>
    <row r="5979" spans="16:16">
      <c r="P5979" s="3"/>
    </row>
    <row r="5980" spans="16:16">
      <c r="P5980" s="3"/>
    </row>
    <row r="5981" spans="16:16">
      <c r="P5981" s="3"/>
    </row>
    <row r="5982" spans="16:16">
      <c r="P5982" s="3"/>
    </row>
    <row r="5983" spans="16:16">
      <c r="P5983" s="3"/>
    </row>
    <row r="5984" spans="16:16">
      <c r="P5984" s="3"/>
    </row>
    <row r="5985" spans="16:16">
      <c r="P5985" s="3"/>
    </row>
    <row r="5986" spans="16:16">
      <c r="P5986" s="3"/>
    </row>
    <row r="5987" spans="16:16">
      <c r="P5987" s="3"/>
    </row>
    <row r="5988" spans="16:16">
      <c r="P5988" s="3"/>
    </row>
    <row r="5989" spans="16:16">
      <c r="P5989" s="3"/>
    </row>
    <row r="5990" spans="16:16">
      <c r="P5990" s="3"/>
    </row>
    <row r="5991" spans="16:16">
      <c r="P5991" s="3"/>
    </row>
    <row r="5992" spans="16:16">
      <c r="P5992" s="3"/>
    </row>
    <row r="5993" spans="16:16">
      <c r="P5993" s="3"/>
    </row>
    <row r="5994" spans="16:16">
      <c r="P5994" s="3"/>
    </row>
    <row r="5995" spans="16:16">
      <c r="P5995" s="3"/>
    </row>
    <row r="5996" spans="16:16">
      <c r="P5996" s="3"/>
    </row>
    <row r="5997" spans="16:16">
      <c r="P5997" s="3"/>
    </row>
    <row r="5998" spans="16:16">
      <c r="P5998" s="3"/>
    </row>
    <row r="5999" spans="16:16">
      <c r="P5999" s="3"/>
    </row>
    <row r="6000" spans="16:16">
      <c r="P6000" s="3"/>
    </row>
    <row r="6001" spans="16:16">
      <c r="P6001" s="3"/>
    </row>
    <row r="6002" spans="16:16">
      <c r="P6002" s="3"/>
    </row>
    <row r="6003" spans="16:16">
      <c r="P6003" s="3"/>
    </row>
    <row r="6004" spans="16:16">
      <c r="P6004" s="3"/>
    </row>
    <row r="6005" spans="16:16">
      <c r="P6005" s="3"/>
    </row>
    <row r="6006" spans="16:16">
      <c r="P6006" s="3"/>
    </row>
    <row r="6007" spans="16:16">
      <c r="P6007" s="3"/>
    </row>
    <row r="6008" spans="16:16">
      <c r="P6008" s="3"/>
    </row>
    <row r="6009" spans="16:16">
      <c r="P6009" s="3"/>
    </row>
    <row r="6010" spans="16:16">
      <c r="P6010" s="3"/>
    </row>
    <row r="6011" spans="16:16">
      <c r="P6011" s="3"/>
    </row>
    <row r="6012" spans="16:16">
      <c r="P6012" s="3"/>
    </row>
    <row r="6013" spans="16:16">
      <c r="P6013" s="3"/>
    </row>
    <row r="6014" spans="16:16">
      <c r="P6014" s="3"/>
    </row>
    <row r="6015" spans="16:16">
      <c r="P6015" s="3"/>
    </row>
    <row r="6016" spans="16:16">
      <c r="P6016" s="3"/>
    </row>
    <row r="6017" spans="16:16">
      <c r="P6017" s="3"/>
    </row>
    <row r="6018" spans="16:16">
      <c r="P6018" s="3"/>
    </row>
    <row r="6019" spans="16:16">
      <c r="P6019" s="3"/>
    </row>
    <row r="6020" spans="16:16">
      <c r="P6020" s="3"/>
    </row>
    <row r="6021" spans="16:16">
      <c r="P6021" s="3"/>
    </row>
    <row r="6022" spans="16:16">
      <c r="P6022" s="3"/>
    </row>
    <row r="6023" spans="16:16">
      <c r="P6023" s="3"/>
    </row>
    <row r="6024" spans="16:16">
      <c r="P6024" s="3"/>
    </row>
    <row r="6025" spans="16:16">
      <c r="P6025" s="3"/>
    </row>
    <row r="6026" spans="16:16">
      <c r="P6026" s="3"/>
    </row>
    <row r="6027" spans="16:16">
      <c r="P6027" s="3"/>
    </row>
    <row r="6028" spans="16:16">
      <c r="P6028" s="3"/>
    </row>
    <row r="6029" spans="16:16">
      <c r="P6029" s="3"/>
    </row>
    <row r="6030" spans="16:16">
      <c r="P6030" s="3"/>
    </row>
    <row r="6031" spans="16:16">
      <c r="P6031" s="3"/>
    </row>
    <row r="6032" spans="16:16">
      <c r="P6032" s="3"/>
    </row>
    <row r="6033" spans="16:16">
      <c r="P6033" s="3"/>
    </row>
    <row r="6034" spans="16:16">
      <c r="P6034" s="3"/>
    </row>
    <row r="6035" spans="16:16">
      <c r="P6035" s="3"/>
    </row>
    <row r="6036" spans="16:16">
      <c r="P6036" s="3"/>
    </row>
    <row r="6037" spans="16:16">
      <c r="P6037" s="3"/>
    </row>
    <row r="6038" spans="16:16">
      <c r="P6038" s="3"/>
    </row>
    <row r="6039" spans="16:16">
      <c r="P6039" s="3"/>
    </row>
    <row r="6040" spans="16:16">
      <c r="P6040" s="3"/>
    </row>
    <row r="6041" spans="16:16">
      <c r="P6041" s="3"/>
    </row>
    <row r="6042" spans="16:16">
      <c r="P6042" s="3"/>
    </row>
    <row r="6043" spans="16:16">
      <c r="P6043" s="3"/>
    </row>
    <row r="6044" spans="16:16">
      <c r="P6044" s="3"/>
    </row>
    <row r="6045" spans="16:16">
      <c r="P6045" s="3"/>
    </row>
    <row r="6046" spans="16:16">
      <c r="P6046" s="3"/>
    </row>
    <row r="6047" spans="16:16">
      <c r="P6047" s="3"/>
    </row>
    <row r="6048" spans="16:16">
      <c r="P6048" s="3"/>
    </row>
    <row r="6049" spans="16:16">
      <c r="P6049" s="3"/>
    </row>
    <row r="6050" spans="16:16">
      <c r="P6050" s="3"/>
    </row>
    <row r="6051" spans="16:16">
      <c r="P6051" s="3"/>
    </row>
    <row r="6052" spans="16:16">
      <c r="P6052" s="3"/>
    </row>
    <row r="6053" spans="16:16">
      <c r="P6053" s="3"/>
    </row>
    <row r="6054" spans="16:16">
      <c r="P6054" s="3"/>
    </row>
    <row r="6055" spans="16:16">
      <c r="P6055" s="3"/>
    </row>
    <row r="6056" spans="16:16">
      <c r="P6056" s="3"/>
    </row>
    <row r="6057" spans="16:16">
      <c r="P6057" s="3"/>
    </row>
    <row r="6058" spans="16:16">
      <c r="P6058" s="3"/>
    </row>
    <row r="6059" spans="16:16">
      <c r="P6059" s="3"/>
    </row>
    <row r="6060" spans="16:16">
      <c r="P6060" s="3"/>
    </row>
    <row r="6061" spans="16:16">
      <c r="P6061" s="3"/>
    </row>
    <row r="6062" spans="16:16">
      <c r="P6062" s="3"/>
    </row>
    <row r="6063" spans="16:16">
      <c r="P6063" s="3"/>
    </row>
    <row r="6064" spans="16:16">
      <c r="P6064" s="3"/>
    </row>
    <row r="6065" spans="16:16">
      <c r="P6065" s="3"/>
    </row>
    <row r="6066" spans="16:16">
      <c r="P6066" s="3"/>
    </row>
    <row r="6067" spans="16:16">
      <c r="P6067" s="3"/>
    </row>
    <row r="6068" spans="16:16">
      <c r="P6068" s="3"/>
    </row>
    <row r="6069" spans="16:16">
      <c r="P6069" s="3"/>
    </row>
    <row r="6070" spans="16:16">
      <c r="P6070" s="3"/>
    </row>
    <row r="6071" spans="16:16">
      <c r="P6071" s="3"/>
    </row>
    <row r="6072" spans="16:16">
      <c r="P6072" s="3"/>
    </row>
    <row r="6073" spans="16:16">
      <c r="P6073" s="3"/>
    </row>
    <row r="6074" spans="16:16">
      <c r="P6074" s="3"/>
    </row>
    <row r="6075" spans="16:16">
      <c r="P6075" s="3"/>
    </row>
    <row r="6076" spans="16:16">
      <c r="P6076" s="3"/>
    </row>
    <row r="6077" spans="16:16">
      <c r="P6077" s="3"/>
    </row>
    <row r="6078" spans="16:16">
      <c r="P6078" s="3"/>
    </row>
    <row r="6079" spans="16:16">
      <c r="P6079" s="3"/>
    </row>
    <row r="6080" spans="16:16">
      <c r="P6080" s="3"/>
    </row>
    <row r="6081" spans="16:16">
      <c r="P6081" s="3"/>
    </row>
    <row r="6082" spans="16:16">
      <c r="P6082" s="3"/>
    </row>
    <row r="6083" spans="16:16">
      <c r="P6083" s="3"/>
    </row>
    <row r="6084" spans="16:16">
      <c r="P6084" s="3"/>
    </row>
    <row r="6085" spans="16:16">
      <c r="P6085" s="3"/>
    </row>
    <row r="6086" spans="16:16">
      <c r="P6086" s="3"/>
    </row>
    <row r="6087" spans="16:16">
      <c r="P6087" s="3"/>
    </row>
    <row r="6088" spans="16:16">
      <c r="P6088" s="3"/>
    </row>
    <row r="6089" spans="16:16">
      <c r="P6089" s="3"/>
    </row>
    <row r="6090" spans="16:16">
      <c r="P6090" s="3"/>
    </row>
    <row r="6091" spans="16:16">
      <c r="P6091" s="3"/>
    </row>
    <row r="6092" spans="16:16">
      <c r="P6092" s="3"/>
    </row>
    <row r="6093" spans="16:16">
      <c r="P6093" s="3"/>
    </row>
    <row r="6094" spans="16:16">
      <c r="P6094" s="3"/>
    </row>
    <row r="6095" spans="16:16">
      <c r="P6095" s="3"/>
    </row>
    <row r="6096" spans="16:16">
      <c r="P6096" s="3"/>
    </row>
    <row r="6097" spans="16:16">
      <c r="P6097" s="3"/>
    </row>
    <row r="6098" spans="16:16">
      <c r="P6098" s="3"/>
    </row>
    <row r="6099" spans="16:16">
      <c r="P6099" s="3"/>
    </row>
    <row r="6100" spans="16:16">
      <c r="P6100" s="3"/>
    </row>
    <row r="6101" spans="16:16">
      <c r="P6101" s="3"/>
    </row>
    <row r="6102" spans="16:16">
      <c r="P6102" s="3"/>
    </row>
    <row r="6103" spans="16:16">
      <c r="P6103" s="3"/>
    </row>
    <row r="6104" spans="16:16">
      <c r="P6104" s="3"/>
    </row>
    <row r="6105" spans="16:16">
      <c r="P6105" s="3"/>
    </row>
    <row r="6106" spans="16:16">
      <c r="P6106" s="3"/>
    </row>
    <row r="6107" spans="16:16">
      <c r="P6107" s="3"/>
    </row>
    <row r="6108" spans="16:16">
      <c r="P6108" s="3"/>
    </row>
    <row r="6109" spans="16:16">
      <c r="P6109" s="3"/>
    </row>
    <row r="6110" spans="16:16">
      <c r="P6110" s="3"/>
    </row>
    <row r="6111" spans="16:16">
      <c r="P6111" s="3"/>
    </row>
    <row r="6112" spans="16:16">
      <c r="P6112" s="3"/>
    </row>
    <row r="6113" spans="16:16">
      <c r="P6113" s="3"/>
    </row>
    <row r="6114" spans="16:16">
      <c r="P6114" s="3"/>
    </row>
    <row r="6115" spans="16:16">
      <c r="P6115" s="3"/>
    </row>
    <row r="6116" spans="16:16">
      <c r="P6116" s="3"/>
    </row>
    <row r="6117" spans="16:16">
      <c r="P6117" s="3"/>
    </row>
    <row r="6118" spans="16:16">
      <c r="P6118" s="3"/>
    </row>
    <row r="6119" spans="16:16">
      <c r="P6119" s="3"/>
    </row>
    <row r="6120" spans="16:16">
      <c r="P6120" s="3"/>
    </row>
    <row r="6121" spans="16:16">
      <c r="P6121" s="3"/>
    </row>
    <row r="6122" spans="16:16">
      <c r="P6122" s="3"/>
    </row>
    <row r="6123" spans="16:16">
      <c r="P6123" s="3"/>
    </row>
    <row r="6124" spans="16:16">
      <c r="P6124" s="3"/>
    </row>
    <row r="6125" spans="16:16">
      <c r="P6125" s="3"/>
    </row>
    <row r="6126" spans="16:16">
      <c r="P6126" s="3"/>
    </row>
    <row r="6127" spans="16:16">
      <c r="P6127" s="3"/>
    </row>
    <row r="6128" spans="16:16">
      <c r="P6128" s="3"/>
    </row>
    <row r="6129" spans="16:16">
      <c r="P6129" s="3"/>
    </row>
    <row r="6130" spans="16:16">
      <c r="P6130" s="3"/>
    </row>
    <row r="6131" spans="16:16">
      <c r="P6131" s="3"/>
    </row>
    <row r="6132" spans="16:16">
      <c r="P6132" s="3"/>
    </row>
    <row r="6133" spans="16:16">
      <c r="P6133" s="3"/>
    </row>
    <row r="6134" spans="16:16">
      <c r="P6134" s="3"/>
    </row>
    <row r="6135" spans="16:16">
      <c r="P6135" s="3"/>
    </row>
    <row r="6136" spans="16:16">
      <c r="P6136" s="3"/>
    </row>
    <row r="6137" spans="16:16">
      <c r="P6137" s="3"/>
    </row>
    <row r="6138" spans="16:16">
      <c r="P6138" s="3"/>
    </row>
    <row r="6139" spans="16:16">
      <c r="P6139" s="3"/>
    </row>
    <row r="6140" spans="16:16">
      <c r="P6140" s="3"/>
    </row>
    <row r="6141" spans="16:16">
      <c r="P6141" s="3"/>
    </row>
    <row r="6142" spans="16:16">
      <c r="P6142" s="3"/>
    </row>
    <row r="6143" spans="16:16">
      <c r="P6143" s="3"/>
    </row>
    <row r="6144" spans="16:16">
      <c r="P6144" s="3"/>
    </row>
    <row r="6145" spans="16:16">
      <c r="P6145" s="3"/>
    </row>
    <row r="6146" spans="16:16">
      <c r="P6146" s="3"/>
    </row>
    <row r="6147" spans="16:16">
      <c r="P6147" s="3"/>
    </row>
    <row r="6148" spans="16:16">
      <c r="P6148" s="3"/>
    </row>
    <row r="6149" spans="16:16">
      <c r="P6149" s="3"/>
    </row>
    <row r="6150" spans="16:16">
      <c r="P6150" s="3"/>
    </row>
    <row r="6151" spans="16:16">
      <c r="P6151" s="3"/>
    </row>
    <row r="6152" spans="16:16">
      <c r="P6152" s="3"/>
    </row>
    <row r="6153" spans="16:16">
      <c r="P6153" s="3"/>
    </row>
    <row r="6154" spans="16:16">
      <c r="P6154" s="3"/>
    </row>
    <row r="6155" spans="16:16">
      <c r="P6155" s="3"/>
    </row>
    <row r="6156" spans="16:16">
      <c r="P6156" s="3"/>
    </row>
    <row r="6157" spans="16:16">
      <c r="P6157" s="3"/>
    </row>
    <row r="6158" spans="16:16">
      <c r="P6158" s="3"/>
    </row>
    <row r="6159" spans="16:16">
      <c r="P6159" s="3"/>
    </row>
    <row r="6160" spans="16:16">
      <c r="P6160" s="3"/>
    </row>
    <row r="6161" spans="16:16">
      <c r="P6161" s="3"/>
    </row>
    <row r="6162" spans="16:16">
      <c r="P6162" s="3"/>
    </row>
    <row r="6163" spans="16:16">
      <c r="P6163" s="3"/>
    </row>
    <row r="6164" spans="16:16">
      <c r="P6164" s="3"/>
    </row>
    <row r="6165" spans="16:16">
      <c r="P6165" s="3"/>
    </row>
    <row r="6166" spans="16:16">
      <c r="P6166" s="3"/>
    </row>
    <row r="6167" spans="16:16">
      <c r="P6167" s="3"/>
    </row>
    <row r="6168" spans="16:16">
      <c r="P6168" s="3"/>
    </row>
    <row r="6169" spans="16:16">
      <c r="P6169" s="3"/>
    </row>
    <row r="6170" spans="16:16">
      <c r="P6170" s="3"/>
    </row>
    <row r="6171" spans="16:16">
      <c r="P6171" s="3"/>
    </row>
    <row r="6172" spans="16:16">
      <c r="P6172" s="3"/>
    </row>
    <row r="6173" spans="16:16">
      <c r="P6173" s="3"/>
    </row>
    <row r="6174" spans="16:16">
      <c r="P6174" s="3"/>
    </row>
    <row r="6175" spans="16:16">
      <c r="P6175" s="3"/>
    </row>
    <row r="6176" spans="16:16">
      <c r="P6176" s="3"/>
    </row>
    <row r="6177" spans="16:16">
      <c r="P6177" s="3"/>
    </row>
    <row r="6178" spans="16:16">
      <c r="P6178" s="3"/>
    </row>
    <row r="6179" spans="16:16">
      <c r="P6179" s="3"/>
    </row>
    <row r="6180" spans="16:16">
      <c r="P6180" s="3"/>
    </row>
    <row r="6181" spans="16:16">
      <c r="P6181" s="3"/>
    </row>
    <row r="6182" spans="16:16">
      <c r="P6182" s="3"/>
    </row>
    <row r="6183" spans="16:16">
      <c r="P6183" s="3"/>
    </row>
    <row r="6184" spans="16:16">
      <c r="P6184" s="3"/>
    </row>
    <row r="6185" spans="16:16">
      <c r="P6185" s="3"/>
    </row>
    <row r="6186" spans="16:16">
      <c r="P6186" s="3"/>
    </row>
    <row r="6187" spans="16:16">
      <c r="P6187" s="3"/>
    </row>
    <row r="6188" spans="16:16">
      <c r="P6188" s="3"/>
    </row>
    <row r="6189" spans="16:16">
      <c r="P6189" s="3"/>
    </row>
    <row r="6190" spans="16:16">
      <c r="P6190" s="3"/>
    </row>
    <row r="6191" spans="16:16">
      <c r="P6191" s="3"/>
    </row>
    <row r="6192" spans="16:16">
      <c r="P6192" s="3"/>
    </row>
    <row r="6193" spans="16:16">
      <c r="P6193" s="3"/>
    </row>
    <row r="6194" spans="16:16">
      <c r="P6194" s="3"/>
    </row>
    <row r="6195" spans="16:16">
      <c r="P6195" s="3"/>
    </row>
    <row r="6196" spans="16:16">
      <c r="P6196" s="3"/>
    </row>
    <row r="6197" spans="16:16">
      <c r="P6197" s="3"/>
    </row>
    <row r="6198" spans="16:16">
      <c r="P6198" s="3"/>
    </row>
    <row r="6199" spans="16:16">
      <c r="P6199" s="3"/>
    </row>
    <row r="6200" spans="16:16">
      <c r="P6200" s="3"/>
    </row>
    <row r="6201" spans="16:16">
      <c r="P6201" s="3"/>
    </row>
    <row r="6202" spans="16:16">
      <c r="P6202" s="3"/>
    </row>
    <row r="6203" spans="16:16">
      <c r="P6203" s="3"/>
    </row>
    <row r="6204" spans="16:16">
      <c r="P6204" s="3"/>
    </row>
    <row r="6205" spans="16:16">
      <c r="P6205" s="3"/>
    </row>
    <row r="6206" spans="16:16">
      <c r="P6206" s="3"/>
    </row>
    <row r="6207" spans="16:16">
      <c r="P6207" s="3"/>
    </row>
    <row r="6208" spans="16:16">
      <c r="P6208" s="3"/>
    </row>
    <row r="6209" spans="16:16">
      <c r="P6209" s="3"/>
    </row>
    <row r="6210" spans="16:16">
      <c r="P6210" s="3"/>
    </row>
    <row r="6211" spans="16:16">
      <c r="P6211" s="3"/>
    </row>
    <row r="6212" spans="16:16">
      <c r="P6212" s="3"/>
    </row>
    <row r="6213" spans="16:16">
      <c r="P6213" s="3"/>
    </row>
    <row r="6214" spans="16:16">
      <c r="P6214" s="3"/>
    </row>
    <row r="6215" spans="16:16">
      <c r="P6215" s="3"/>
    </row>
    <row r="6216" spans="16:16">
      <c r="P6216" s="3"/>
    </row>
    <row r="6217" spans="16:16">
      <c r="P6217" s="3"/>
    </row>
    <row r="6218" spans="16:16">
      <c r="P6218" s="3"/>
    </row>
    <row r="6219" spans="16:16">
      <c r="P6219" s="3"/>
    </row>
    <row r="6220" spans="16:16">
      <c r="P6220" s="3"/>
    </row>
    <row r="6221" spans="16:16">
      <c r="P6221" s="3"/>
    </row>
    <row r="6222" spans="16:16">
      <c r="P6222" s="3"/>
    </row>
    <row r="6223" spans="16:16">
      <c r="P6223" s="3"/>
    </row>
    <row r="6224" spans="16:16">
      <c r="P6224" s="3"/>
    </row>
    <row r="6225" spans="16:16">
      <c r="P6225" s="3"/>
    </row>
    <row r="6226" spans="16:16">
      <c r="P6226" s="3"/>
    </row>
    <row r="6227" spans="16:16">
      <c r="P6227" s="3"/>
    </row>
    <row r="6228" spans="16:16">
      <c r="P6228" s="3"/>
    </row>
    <row r="6229" spans="16:16">
      <c r="P6229" s="3"/>
    </row>
    <row r="6230" spans="16:16">
      <c r="P6230" s="3"/>
    </row>
    <row r="6231" spans="16:16">
      <c r="P6231" s="3"/>
    </row>
    <row r="6232" spans="16:16">
      <c r="P6232" s="3"/>
    </row>
    <row r="6233" spans="16:16">
      <c r="P6233" s="3"/>
    </row>
    <row r="6234" spans="16:16">
      <c r="P6234" s="3"/>
    </row>
    <row r="6235" spans="16:16">
      <c r="P6235" s="3"/>
    </row>
    <row r="6236" spans="16:16">
      <c r="P6236" s="3"/>
    </row>
    <row r="6237" spans="16:16">
      <c r="P6237" s="3"/>
    </row>
    <row r="6238" spans="16:16">
      <c r="P6238" s="3"/>
    </row>
    <row r="6239" spans="16:16">
      <c r="P6239" s="3"/>
    </row>
    <row r="6240" spans="16:16">
      <c r="P6240" s="3"/>
    </row>
    <row r="6241" spans="16:16">
      <c r="P6241" s="3"/>
    </row>
    <row r="6242" spans="16:16">
      <c r="P6242" s="3"/>
    </row>
    <row r="6243" spans="16:16">
      <c r="P6243" s="3"/>
    </row>
    <row r="6244" spans="16:16">
      <c r="P6244" s="3"/>
    </row>
    <row r="6245" spans="16:16">
      <c r="P6245" s="3"/>
    </row>
    <row r="6246" spans="16:16">
      <c r="P6246" s="3"/>
    </row>
    <row r="6247" spans="16:16">
      <c r="P6247" s="3"/>
    </row>
    <row r="6248" spans="16:16">
      <c r="P6248" s="3"/>
    </row>
    <row r="6249" spans="16:16">
      <c r="P6249" s="3"/>
    </row>
    <row r="6250" spans="16:16">
      <c r="P6250" s="3"/>
    </row>
    <row r="6251" spans="16:16">
      <c r="P6251" s="3"/>
    </row>
    <row r="6252" spans="16:16">
      <c r="P6252" s="3"/>
    </row>
    <row r="6253" spans="16:16">
      <c r="P6253" s="3"/>
    </row>
    <row r="6254" spans="16:16">
      <c r="P6254" s="3"/>
    </row>
    <row r="6255" spans="16:16">
      <c r="P6255" s="3"/>
    </row>
    <row r="6256" spans="16:16">
      <c r="P6256" s="3"/>
    </row>
    <row r="6257" spans="16:16">
      <c r="P6257" s="3"/>
    </row>
    <row r="6258" spans="16:16">
      <c r="P6258" s="3"/>
    </row>
    <row r="6259" spans="16:16">
      <c r="P6259" s="3"/>
    </row>
    <row r="6260" spans="16:16">
      <c r="P6260" s="3"/>
    </row>
    <row r="6261" spans="16:16">
      <c r="P6261" s="3"/>
    </row>
    <row r="6262" spans="16:16">
      <c r="P6262" s="3"/>
    </row>
    <row r="6263" spans="16:16">
      <c r="P6263" s="3"/>
    </row>
    <row r="6264" spans="16:16">
      <c r="P6264" s="3"/>
    </row>
    <row r="6265" spans="16:16">
      <c r="P6265" s="3"/>
    </row>
    <row r="6266" spans="16:16">
      <c r="P6266" s="3"/>
    </row>
    <row r="6267" spans="16:16">
      <c r="P6267" s="3"/>
    </row>
    <row r="6268" spans="16:16">
      <c r="P6268" s="3"/>
    </row>
    <row r="6269" spans="16:16">
      <c r="P6269" s="3"/>
    </row>
    <row r="6270" spans="16:16">
      <c r="P6270" s="3"/>
    </row>
    <row r="6271" spans="16:16">
      <c r="P6271" s="3"/>
    </row>
    <row r="6272" spans="16:16">
      <c r="P6272" s="3"/>
    </row>
    <row r="6273" spans="16:16">
      <c r="P6273" s="3"/>
    </row>
    <row r="6274" spans="16:16">
      <c r="P6274" s="3"/>
    </row>
    <row r="6275" spans="16:16">
      <c r="P6275" s="3"/>
    </row>
    <row r="6276" spans="16:16">
      <c r="P6276" s="3"/>
    </row>
    <row r="6277" spans="16:16">
      <c r="P6277" s="3"/>
    </row>
    <row r="6278" spans="16:16">
      <c r="P6278" s="3"/>
    </row>
    <row r="6279" spans="16:16">
      <c r="P6279" s="3"/>
    </row>
    <row r="6280" spans="16:16">
      <c r="P6280" s="3"/>
    </row>
    <row r="6281" spans="16:16">
      <c r="P6281" s="3"/>
    </row>
    <row r="6282" spans="16:16">
      <c r="P6282" s="3"/>
    </row>
    <row r="6283" spans="16:16">
      <c r="P6283" s="3"/>
    </row>
    <row r="6284" spans="16:16">
      <c r="P6284" s="3"/>
    </row>
    <row r="6285" spans="16:16">
      <c r="P6285" s="3"/>
    </row>
    <row r="6286" spans="16:16">
      <c r="P6286" s="3"/>
    </row>
    <row r="6287" spans="16:16">
      <c r="P6287" s="3"/>
    </row>
    <row r="6288" spans="16:16">
      <c r="P6288" s="3"/>
    </row>
    <row r="6289" spans="16:16">
      <c r="P6289" s="3"/>
    </row>
    <row r="6290" spans="16:16">
      <c r="P6290" s="3"/>
    </row>
    <row r="6291" spans="16:16">
      <c r="P6291" s="3"/>
    </row>
    <row r="6292" spans="16:16">
      <c r="P6292" s="3"/>
    </row>
    <row r="6293" spans="16:16">
      <c r="P6293" s="3"/>
    </row>
    <row r="6294" spans="16:16">
      <c r="P6294" s="3"/>
    </row>
    <row r="6295" spans="16:16">
      <c r="P6295" s="3"/>
    </row>
    <row r="6296" spans="16:16">
      <c r="P6296" s="3"/>
    </row>
    <row r="6297" spans="16:16">
      <c r="P6297" s="3"/>
    </row>
    <row r="6298" spans="16:16">
      <c r="P6298" s="3"/>
    </row>
    <row r="6299" spans="16:16">
      <c r="P6299" s="3"/>
    </row>
    <row r="6300" spans="16:16">
      <c r="P6300" s="3"/>
    </row>
    <row r="6301" spans="16:16">
      <c r="P6301" s="3"/>
    </row>
    <row r="6302" spans="16:16">
      <c r="P6302" s="3"/>
    </row>
    <row r="6303" spans="16:16">
      <c r="P6303" s="3"/>
    </row>
    <row r="6304" spans="16:16">
      <c r="P6304" s="3"/>
    </row>
    <row r="6305" spans="16:16">
      <c r="P6305" s="3"/>
    </row>
    <row r="6306" spans="16:16">
      <c r="P6306" s="3"/>
    </row>
    <row r="6307" spans="16:16">
      <c r="P6307" s="3"/>
    </row>
    <row r="6308" spans="16:16">
      <c r="P6308" s="3"/>
    </row>
    <row r="6309" spans="16:16">
      <c r="P6309" s="3"/>
    </row>
    <row r="6310" spans="16:16">
      <c r="P6310" s="3"/>
    </row>
    <row r="6311" spans="16:16">
      <c r="P6311" s="3"/>
    </row>
    <row r="6312" spans="16:16">
      <c r="P6312" s="3"/>
    </row>
    <row r="6313" spans="16:16">
      <c r="P6313" s="3"/>
    </row>
    <row r="6314" spans="16:16">
      <c r="P6314" s="3"/>
    </row>
    <row r="6315" spans="16:16">
      <c r="P6315" s="3"/>
    </row>
    <row r="6316" spans="16:16">
      <c r="P6316" s="3"/>
    </row>
    <row r="6317" spans="16:16">
      <c r="P6317" s="3"/>
    </row>
    <row r="6318" spans="16:16">
      <c r="P6318" s="3"/>
    </row>
    <row r="6319" spans="16:16">
      <c r="P6319" s="3"/>
    </row>
    <row r="6320" spans="16:16">
      <c r="P6320" s="3"/>
    </row>
    <row r="6321" spans="16:16">
      <c r="P6321" s="3"/>
    </row>
    <row r="6322" spans="16:16">
      <c r="P6322" s="3"/>
    </row>
    <row r="6323" spans="16:16">
      <c r="P6323" s="3"/>
    </row>
    <row r="6324" spans="16:16">
      <c r="P6324" s="3"/>
    </row>
    <row r="6325" spans="16:16">
      <c r="P6325" s="3"/>
    </row>
    <row r="6326" spans="16:16">
      <c r="P6326" s="3"/>
    </row>
    <row r="6327" spans="16:16">
      <c r="P6327" s="3"/>
    </row>
    <row r="6328" spans="16:16">
      <c r="P6328" s="3"/>
    </row>
    <row r="6329" spans="16:16">
      <c r="P6329" s="3"/>
    </row>
    <row r="6330" spans="16:16">
      <c r="P6330" s="3"/>
    </row>
    <row r="6331" spans="16:16">
      <c r="P6331" s="3"/>
    </row>
    <row r="6332" spans="16:16">
      <c r="P6332" s="3"/>
    </row>
    <row r="6333" spans="16:16">
      <c r="P6333" s="3"/>
    </row>
    <row r="6334" spans="16:16">
      <c r="P6334" s="3"/>
    </row>
    <row r="6335" spans="16:16">
      <c r="P6335" s="3"/>
    </row>
    <row r="6336" spans="16:16">
      <c r="P6336" s="3"/>
    </row>
    <row r="6337" spans="16:16">
      <c r="P6337" s="3"/>
    </row>
    <row r="6338" spans="16:16">
      <c r="P6338" s="3"/>
    </row>
    <row r="6339" spans="16:16">
      <c r="P6339" s="3"/>
    </row>
    <row r="6340" spans="16:16">
      <c r="P6340" s="3"/>
    </row>
    <row r="6341" spans="16:16">
      <c r="P6341" s="3"/>
    </row>
    <row r="6342" spans="16:16">
      <c r="P6342" s="3"/>
    </row>
    <row r="6343" spans="16:16">
      <c r="P6343" s="3"/>
    </row>
    <row r="6344" spans="16:16">
      <c r="P6344" s="3"/>
    </row>
    <row r="6345" spans="16:16">
      <c r="P6345" s="3"/>
    </row>
    <row r="6346" spans="16:16">
      <c r="P6346" s="3"/>
    </row>
    <row r="6347" spans="16:16">
      <c r="P6347" s="3"/>
    </row>
    <row r="6348" spans="16:16">
      <c r="P6348" s="3"/>
    </row>
    <row r="6349" spans="16:16">
      <c r="P6349" s="3"/>
    </row>
    <row r="6350" spans="16:16">
      <c r="P6350" s="3"/>
    </row>
    <row r="6351" spans="16:16">
      <c r="P6351" s="3"/>
    </row>
    <row r="6352" spans="16:16">
      <c r="P6352" s="3"/>
    </row>
    <row r="6353" spans="16:16">
      <c r="P6353" s="3"/>
    </row>
    <row r="6354" spans="16:16">
      <c r="P6354" s="3"/>
    </row>
    <row r="6355" spans="16:16">
      <c r="P6355" s="3"/>
    </row>
    <row r="6356" spans="16:16">
      <c r="P6356" s="3"/>
    </row>
    <row r="6357" spans="16:16">
      <c r="P6357" s="3"/>
    </row>
    <row r="6358" spans="16:16">
      <c r="P6358" s="3"/>
    </row>
    <row r="6359" spans="16:16">
      <c r="P6359" s="3"/>
    </row>
    <row r="6360" spans="16:16">
      <c r="P6360" s="3"/>
    </row>
    <row r="6361" spans="16:16">
      <c r="P6361" s="3"/>
    </row>
    <row r="6362" spans="16:16">
      <c r="P6362" s="3"/>
    </row>
    <row r="6363" spans="16:16">
      <c r="P6363" s="3"/>
    </row>
    <row r="6364" spans="16:16">
      <c r="P6364" s="3"/>
    </row>
    <row r="6365" spans="16:16">
      <c r="P6365" s="3"/>
    </row>
    <row r="6366" spans="16:16">
      <c r="P6366" s="3"/>
    </row>
    <row r="6367" spans="16:16">
      <c r="P6367" s="3"/>
    </row>
    <row r="6368" spans="16:16">
      <c r="P6368" s="3"/>
    </row>
    <row r="6369" spans="16:16">
      <c r="P6369" s="3"/>
    </row>
    <row r="6370" spans="16:16">
      <c r="P6370" s="3"/>
    </row>
    <row r="6371" spans="16:16">
      <c r="P6371" s="3"/>
    </row>
    <row r="6372" spans="16:16">
      <c r="P6372" s="3"/>
    </row>
    <row r="6373" spans="16:16">
      <c r="P6373" s="3"/>
    </row>
    <row r="6374" spans="16:16">
      <c r="P6374" s="3"/>
    </row>
    <row r="6375" spans="16:16">
      <c r="P6375" s="3"/>
    </row>
    <row r="6376" spans="16:16">
      <c r="P6376" s="3"/>
    </row>
    <row r="6377" spans="16:16">
      <c r="P6377" s="3"/>
    </row>
    <row r="6378" spans="16:16">
      <c r="P6378" s="3"/>
    </row>
    <row r="6379" spans="16:16">
      <c r="P6379" s="3"/>
    </row>
    <row r="6380" spans="16:16">
      <c r="P6380" s="3"/>
    </row>
    <row r="6381" spans="16:16">
      <c r="P6381" s="3"/>
    </row>
    <row r="6382" spans="16:16">
      <c r="P6382" s="3"/>
    </row>
    <row r="6383" spans="16:16">
      <c r="P6383" s="3"/>
    </row>
    <row r="6384" spans="16:16">
      <c r="P6384" s="3"/>
    </row>
    <row r="6385" spans="16:16">
      <c r="P6385" s="3"/>
    </row>
    <row r="6386" spans="16:16">
      <c r="P6386" s="3"/>
    </row>
    <row r="6387" spans="16:16">
      <c r="P6387" s="3"/>
    </row>
    <row r="6388" spans="16:16">
      <c r="P6388" s="3"/>
    </row>
    <row r="6389" spans="16:16">
      <c r="P6389" s="3"/>
    </row>
    <row r="6390" spans="16:16">
      <c r="P6390" s="3"/>
    </row>
    <row r="6391" spans="16:16">
      <c r="P6391" s="3"/>
    </row>
    <row r="6392" spans="16:16">
      <c r="P6392" s="3"/>
    </row>
    <row r="6393" spans="16:16">
      <c r="P6393" s="3"/>
    </row>
    <row r="6394" spans="16:16">
      <c r="P6394" s="3"/>
    </row>
    <row r="6395" spans="16:16">
      <c r="P6395" s="3"/>
    </row>
    <row r="6396" spans="16:16">
      <c r="P6396" s="3"/>
    </row>
    <row r="6397" spans="16:16">
      <c r="P6397" s="3"/>
    </row>
    <row r="6398" spans="16:16">
      <c r="P6398" s="3"/>
    </row>
    <row r="6399" spans="16:16">
      <c r="P6399" s="3"/>
    </row>
    <row r="6400" spans="16:16">
      <c r="P6400" s="3"/>
    </row>
    <row r="6401" spans="16:16">
      <c r="P6401" s="3"/>
    </row>
    <row r="6402" spans="16:16">
      <c r="P6402" s="3"/>
    </row>
    <row r="6403" spans="16:16">
      <c r="P6403" s="3"/>
    </row>
    <row r="6404" spans="16:16">
      <c r="P6404" s="3"/>
    </row>
    <row r="6405" spans="16:16">
      <c r="P6405" s="3"/>
    </row>
    <row r="6406" spans="16:16">
      <c r="P6406" s="3"/>
    </row>
    <row r="6407" spans="16:16">
      <c r="P6407" s="3"/>
    </row>
    <row r="6408" spans="16:16">
      <c r="P6408" s="3"/>
    </row>
    <row r="6409" spans="16:16">
      <c r="P6409" s="3"/>
    </row>
    <row r="6410" spans="16:16">
      <c r="P6410" s="3"/>
    </row>
    <row r="6411" spans="16:16">
      <c r="P6411" s="3"/>
    </row>
    <row r="6412" spans="16:16">
      <c r="P6412" s="3"/>
    </row>
    <row r="6413" spans="16:16">
      <c r="P6413" s="3"/>
    </row>
    <row r="6414" spans="16:16">
      <c r="P6414" s="3"/>
    </row>
    <row r="6415" spans="16:16">
      <c r="P6415" s="3"/>
    </row>
    <row r="6416" spans="16:16">
      <c r="P6416" s="3"/>
    </row>
    <row r="6417" spans="16:16">
      <c r="P6417" s="3"/>
    </row>
    <row r="6418" spans="16:16">
      <c r="P6418" s="3"/>
    </row>
    <row r="6419" spans="16:16">
      <c r="P6419" s="3"/>
    </row>
    <row r="6420" spans="16:16">
      <c r="P6420" s="3"/>
    </row>
    <row r="6421" spans="16:16">
      <c r="P6421" s="3"/>
    </row>
    <row r="6422" spans="16:16">
      <c r="P6422" s="3"/>
    </row>
    <row r="6423" spans="16:16">
      <c r="P6423" s="3"/>
    </row>
    <row r="6424" spans="16:16">
      <c r="P6424" s="3"/>
    </row>
    <row r="6425" spans="16:16">
      <c r="P6425" s="3"/>
    </row>
    <row r="6426" spans="16:16">
      <c r="P6426" s="3"/>
    </row>
    <row r="6427" spans="16:16">
      <c r="P6427" s="3"/>
    </row>
    <row r="6428" spans="16:16">
      <c r="P6428" s="3"/>
    </row>
    <row r="6429" spans="16:16">
      <c r="P6429" s="3"/>
    </row>
    <row r="6430" spans="16:16">
      <c r="P6430" s="3"/>
    </row>
    <row r="6431" spans="16:16">
      <c r="P6431" s="3"/>
    </row>
    <row r="6432" spans="16:16">
      <c r="P6432" s="3"/>
    </row>
    <row r="6433" spans="16:16">
      <c r="P6433" s="3"/>
    </row>
    <row r="6434" spans="16:16">
      <c r="P6434" s="3"/>
    </row>
    <row r="6435" spans="16:16">
      <c r="P6435" s="3"/>
    </row>
    <row r="6436" spans="16:16">
      <c r="P6436" s="3"/>
    </row>
    <row r="6437" spans="16:16">
      <c r="P6437" s="3"/>
    </row>
    <row r="6438" spans="16:16">
      <c r="P6438" s="3"/>
    </row>
    <row r="6439" spans="16:16">
      <c r="P6439" s="3"/>
    </row>
    <row r="6440" spans="16:16">
      <c r="P6440" s="3"/>
    </row>
    <row r="6441" spans="16:16">
      <c r="P6441" s="3"/>
    </row>
    <row r="6442" spans="16:16">
      <c r="P6442" s="3"/>
    </row>
    <row r="6443" spans="16:16">
      <c r="P6443" s="3"/>
    </row>
    <row r="6444" spans="16:16">
      <c r="P6444" s="3"/>
    </row>
    <row r="6445" spans="16:16">
      <c r="P6445" s="3"/>
    </row>
    <row r="6446" spans="16:16">
      <c r="P6446" s="3"/>
    </row>
    <row r="6447" spans="16:16">
      <c r="P6447" s="3"/>
    </row>
    <row r="6448" spans="16:16">
      <c r="P6448" s="3"/>
    </row>
    <row r="6449" spans="16:16">
      <c r="P6449" s="3"/>
    </row>
    <row r="6450" spans="16:16">
      <c r="P6450" s="3"/>
    </row>
    <row r="6451" spans="16:16">
      <c r="P6451" s="3"/>
    </row>
    <row r="6452" spans="16:16">
      <c r="P6452" s="3"/>
    </row>
    <row r="6453" spans="16:16">
      <c r="P6453" s="3"/>
    </row>
    <row r="6454" spans="16:16">
      <c r="P6454" s="3"/>
    </row>
    <row r="6455" spans="16:16">
      <c r="P6455" s="3"/>
    </row>
    <row r="6456" spans="16:16">
      <c r="P6456" s="3"/>
    </row>
    <row r="6457" spans="16:16">
      <c r="P6457" s="3"/>
    </row>
    <row r="6458" spans="16:16">
      <c r="P6458" s="3"/>
    </row>
    <row r="6459" spans="16:16">
      <c r="P6459" s="3"/>
    </row>
    <row r="6460" spans="16:16">
      <c r="P6460" s="3"/>
    </row>
    <row r="6461" spans="16:16">
      <c r="P6461" s="3"/>
    </row>
    <row r="6462" spans="16:16">
      <c r="P6462" s="3"/>
    </row>
    <row r="6463" spans="16:16">
      <c r="P6463" s="3"/>
    </row>
    <row r="6464" spans="16:16">
      <c r="P6464" s="3"/>
    </row>
    <row r="6465" spans="16:16">
      <c r="P6465" s="3"/>
    </row>
    <row r="6466" spans="16:16">
      <c r="P6466" s="3"/>
    </row>
    <row r="6467" spans="16:16">
      <c r="P6467" s="3"/>
    </row>
    <row r="6468" spans="16:16">
      <c r="P6468" s="3"/>
    </row>
    <row r="6469" spans="16:16">
      <c r="P6469" s="3"/>
    </row>
    <row r="6470" spans="16:16">
      <c r="P6470" s="3"/>
    </row>
    <row r="6471" spans="16:16">
      <c r="P6471" s="3"/>
    </row>
    <row r="6472" spans="16:16">
      <c r="P6472" s="3"/>
    </row>
    <row r="6473" spans="16:16">
      <c r="P6473" s="3"/>
    </row>
    <row r="6474" spans="16:16">
      <c r="P6474" s="3"/>
    </row>
    <row r="6475" spans="16:16">
      <c r="P6475" s="3"/>
    </row>
    <row r="6476" spans="16:16">
      <c r="P6476" s="3"/>
    </row>
    <row r="6477" spans="16:16">
      <c r="P6477" s="3"/>
    </row>
    <row r="6478" spans="16:16">
      <c r="P6478" s="3"/>
    </row>
    <row r="6479" spans="16:16">
      <c r="P6479" s="3"/>
    </row>
    <row r="6480" spans="16:16">
      <c r="P6480" s="3"/>
    </row>
    <row r="6481" spans="16:16">
      <c r="P6481" s="3"/>
    </row>
    <row r="6482" spans="16:16">
      <c r="P6482" s="3"/>
    </row>
    <row r="6483" spans="16:16">
      <c r="P6483" s="3"/>
    </row>
    <row r="6484" spans="16:16">
      <c r="P6484" s="3"/>
    </row>
    <row r="6485" spans="16:16">
      <c r="P6485" s="3"/>
    </row>
    <row r="6486" spans="16:16">
      <c r="P6486" s="3"/>
    </row>
    <row r="6487" spans="16:16">
      <c r="P6487" s="3"/>
    </row>
    <row r="6488" spans="16:16">
      <c r="P6488" s="3"/>
    </row>
    <row r="6489" spans="16:16">
      <c r="P6489" s="3"/>
    </row>
    <row r="6490" spans="16:16">
      <c r="P6490" s="3"/>
    </row>
    <row r="6491" spans="16:16">
      <c r="P6491" s="3"/>
    </row>
    <row r="6492" spans="16:16">
      <c r="P6492" s="3"/>
    </row>
    <row r="6493" spans="16:16">
      <c r="P6493" s="3"/>
    </row>
    <row r="6494" spans="16:16">
      <c r="P6494" s="3"/>
    </row>
    <row r="6495" spans="16:16">
      <c r="P6495" s="3"/>
    </row>
    <row r="6496" spans="16:16">
      <c r="P6496" s="3"/>
    </row>
    <row r="6497" spans="16:16">
      <c r="P6497" s="3"/>
    </row>
    <row r="6498" spans="16:16">
      <c r="P6498" s="3"/>
    </row>
    <row r="6499" spans="16:16">
      <c r="P6499" s="3"/>
    </row>
    <row r="6500" spans="16:16">
      <c r="P6500" s="3"/>
    </row>
    <row r="6501" spans="16:16">
      <c r="P6501" s="3"/>
    </row>
    <row r="6502" spans="16:16">
      <c r="P6502" s="3"/>
    </row>
    <row r="6503" spans="16:16">
      <c r="P6503" s="3"/>
    </row>
    <row r="6504" spans="16:16">
      <c r="P6504" s="3"/>
    </row>
    <row r="6505" spans="16:16">
      <c r="P6505" s="3"/>
    </row>
    <row r="6506" spans="16:16">
      <c r="P6506" s="3"/>
    </row>
    <row r="6507" spans="16:16">
      <c r="P6507" s="3"/>
    </row>
    <row r="6508" spans="16:16">
      <c r="P6508" s="3"/>
    </row>
    <row r="6509" spans="16:16">
      <c r="P6509" s="3"/>
    </row>
    <row r="6510" spans="16:16">
      <c r="P6510" s="3"/>
    </row>
    <row r="6511" spans="16:16">
      <c r="P6511" s="3"/>
    </row>
    <row r="6512" spans="16:16">
      <c r="P6512" s="3"/>
    </row>
    <row r="6513" spans="16:16">
      <c r="P6513" s="3"/>
    </row>
    <row r="6514" spans="16:16">
      <c r="P6514" s="3"/>
    </row>
    <row r="6515" spans="16:16">
      <c r="P6515" s="3"/>
    </row>
    <row r="6516" spans="16:16">
      <c r="P6516" s="3"/>
    </row>
    <row r="6517" spans="16:16">
      <c r="P6517" s="3"/>
    </row>
    <row r="6518" spans="16:16">
      <c r="P6518" s="3"/>
    </row>
    <row r="6519" spans="16:16">
      <c r="P6519" s="3"/>
    </row>
    <row r="6520" spans="16:16">
      <c r="P6520" s="3"/>
    </row>
    <row r="6521" spans="16:16">
      <c r="P6521" s="3"/>
    </row>
    <row r="6522" spans="16:16">
      <c r="P6522" s="3"/>
    </row>
    <row r="6523" spans="16:16">
      <c r="P6523" s="3"/>
    </row>
    <row r="6524" spans="16:16">
      <c r="P6524" s="3"/>
    </row>
    <row r="6525" spans="16:16">
      <c r="P6525" s="3"/>
    </row>
    <row r="6526" spans="16:16">
      <c r="P6526" s="3"/>
    </row>
    <row r="6527" spans="16:16">
      <c r="P6527" s="3"/>
    </row>
    <row r="6528" spans="16:16">
      <c r="P6528" s="3"/>
    </row>
    <row r="6529" spans="16:16">
      <c r="P6529" s="3"/>
    </row>
    <row r="6530" spans="16:16">
      <c r="P6530" s="3"/>
    </row>
    <row r="6531" spans="16:16">
      <c r="P6531" s="3"/>
    </row>
    <row r="6532" spans="16:16">
      <c r="P6532" s="3"/>
    </row>
    <row r="6533" spans="16:16">
      <c r="P6533" s="3"/>
    </row>
    <row r="6534" spans="16:16">
      <c r="P6534" s="3"/>
    </row>
    <row r="6535" spans="16:16">
      <c r="P6535" s="3"/>
    </row>
    <row r="6536" spans="16:16">
      <c r="P6536" s="3"/>
    </row>
    <row r="6537" spans="16:16">
      <c r="P6537" s="3"/>
    </row>
    <row r="6538" spans="16:16">
      <c r="P6538" s="3"/>
    </row>
    <row r="6539" spans="16:16">
      <c r="P6539" s="3"/>
    </row>
    <row r="6540" spans="16:16">
      <c r="P6540" s="3"/>
    </row>
    <row r="6541" spans="16:16">
      <c r="P6541" s="3"/>
    </row>
    <row r="6542" spans="16:16">
      <c r="P6542" s="3"/>
    </row>
    <row r="6543" spans="16:16">
      <c r="P6543" s="3"/>
    </row>
    <row r="6544" spans="16:16">
      <c r="P6544" s="3"/>
    </row>
    <row r="6545" spans="16:16">
      <c r="P6545" s="3"/>
    </row>
    <row r="6546" spans="16:16">
      <c r="P6546" s="3"/>
    </row>
    <row r="6547" spans="16:16">
      <c r="P6547" s="3"/>
    </row>
    <row r="6548" spans="16:16">
      <c r="P6548" s="3"/>
    </row>
    <row r="6549" spans="16:16">
      <c r="P6549" s="3"/>
    </row>
    <row r="6550" spans="16:16">
      <c r="P6550" s="3"/>
    </row>
    <row r="6551" spans="16:16">
      <c r="P6551" s="3"/>
    </row>
    <row r="6552" spans="16:16">
      <c r="P6552" s="3"/>
    </row>
    <row r="6553" spans="16:16">
      <c r="P6553" s="3"/>
    </row>
    <row r="6554" spans="16:16">
      <c r="P6554" s="3"/>
    </row>
    <row r="6555" spans="16:16">
      <c r="P6555" s="3"/>
    </row>
    <row r="6556" spans="16:16">
      <c r="P6556" s="3"/>
    </row>
    <row r="6557" spans="16:16">
      <c r="P6557" s="3"/>
    </row>
    <row r="6558" spans="16:16">
      <c r="P6558" s="3"/>
    </row>
    <row r="6559" spans="16:16">
      <c r="P6559" s="3"/>
    </row>
    <row r="6560" spans="16:16">
      <c r="P6560" s="3"/>
    </row>
    <row r="6561" spans="16:16">
      <c r="P6561" s="3"/>
    </row>
    <row r="6562" spans="16:16">
      <c r="P6562" s="3"/>
    </row>
    <row r="6563" spans="16:16">
      <c r="P6563" s="3"/>
    </row>
    <row r="6564" spans="16:16">
      <c r="P6564" s="3"/>
    </row>
    <row r="6565" spans="16:16">
      <c r="P6565" s="3"/>
    </row>
    <row r="6566" spans="16:16">
      <c r="P6566" s="3"/>
    </row>
    <row r="6567" spans="16:16">
      <c r="P6567" s="3"/>
    </row>
    <row r="6568" spans="16:16">
      <c r="P6568" s="3"/>
    </row>
    <row r="6569" spans="16:16">
      <c r="P6569" s="3"/>
    </row>
    <row r="6570" spans="16:16">
      <c r="P6570" s="3"/>
    </row>
    <row r="6571" spans="16:16">
      <c r="P6571" s="3"/>
    </row>
    <row r="6572" spans="16:16">
      <c r="P6572" s="3"/>
    </row>
    <row r="6573" spans="16:16">
      <c r="P6573" s="3"/>
    </row>
    <row r="6574" spans="16:16">
      <c r="P6574" s="3"/>
    </row>
    <row r="6575" spans="16:16">
      <c r="P6575" s="3"/>
    </row>
    <row r="6576" spans="16:16">
      <c r="P6576" s="3"/>
    </row>
    <row r="6577" spans="16:16">
      <c r="P6577" s="3"/>
    </row>
    <row r="6578" spans="16:16">
      <c r="P6578" s="3"/>
    </row>
    <row r="6579" spans="16:16">
      <c r="P6579" s="3"/>
    </row>
    <row r="6580" spans="16:16">
      <c r="P6580" s="3"/>
    </row>
    <row r="6581" spans="16:16">
      <c r="P6581" s="3"/>
    </row>
    <row r="6582" spans="16:16">
      <c r="P6582" s="3"/>
    </row>
    <row r="6583" spans="16:16">
      <c r="P6583" s="3"/>
    </row>
    <row r="6584" spans="16:16">
      <c r="P6584" s="3"/>
    </row>
    <row r="6585" spans="16:16">
      <c r="P6585" s="3"/>
    </row>
    <row r="6586" spans="16:16">
      <c r="P6586" s="3"/>
    </row>
    <row r="6587" spans="16:16">
      <c r="P6587" s="3"/>
    </row>
    <row r="6588" spans="16:16">
      <c r="P6588" s="3"/>
    </row>
    <row r="6589" spans="16:16">
      <c r="P6589" s="3"/>
    </row>
    <row r="6590" spans="16:16">
      <c r="P6590" s="3"/>
    </row>
    <row r="6591" spans="16:16">
      <c r="P6591" s="3"/>
    </row>
    <row r="6592" spans="16:16">
      <c r="P6592" s="3"/>
    </row>
    <row r="6593" spans="16:16">
      <c r="P6593" s="3"/>
    </row>
    <row r="6594" spans="16:16">
      <c r="P6594" s="3"/>
    </row>
    <row r="6595" spans="16:16">
      <c r="P6595" s="3"/>
    </row>
    <row r="6596" spans="16:16">
      <c r="P6596" s="3"/>
    </row>
    <row r="6597" spans="16:16">
      <c r="P6597" s="3"/>
    </row>
    <row r="6598" spans="16:16">
      <c r="P6598" s="3"/>
    </row>
    <row r="6599" spans="16:16">
      <c r="P6599" s="3"/>
    </row>
    <row r="6600" spans="16:16">
      <c r="P6600" s="3"/>
    </row>
    <row r="6601" spans="16:16">
      <c r="P6601" s="3"/>
    </row>
    <row r="6602" spans="16:16">
      <c r="P6602" s="3"/>
    </row>
    <row r="6603" spans="16:16">
      <c r="P6603" s="3"/>
    </row>
    <row r="6604" spans="16:16">
      <c r="P6604" s="3"/>
    </row>
    <row r="6605" spans="16:16">
      <c r="P6605" s="3"/>
    </row>
    <row r="6606" spans="16:16">
      <c r="P6606" s="3"/>
    </row>
    <row r="6607" spans="16:16">
      <c r="P6607" s="3"/>
    </row>
    <row r="6608" spans="16:16">
      <c r="P6608" s="3"/>
    </row>
    <row r="6609" spans="16:16">
      <c r="P6609" s="3"/>
    </row>
    <row r="6610" spans="16:16">
      <c r="P6610" s="3"/>
    </row>
    <row r="6611" spans="16:16">
      <c r="P6611" s="3"/>
    </row>
    <row r="6612" spans="16:16">
      <c r="P6612" s="3"/>
    </row>
    <row r="6613" spans="16:16">
      <c r="P6613" s="3"/>
    </row>
    <row r="6614" spans="16:16">
      <c r="P6614" s="3"/>
    </row>
    <row r="6615" spans="16:16">
      <c r="P6615" s="3"/>
    </row>
    <row r="6616" spans="16:16">
      <c r="P6616" s="3"/>
    </row>
    <row r="6617" spans="16:16">
      <c r="P6617" s="3"/>
    </row>
    <row r="6618" spans="16:16">
      <c r="P6618" s="3"/>
    </row>
    <row r="6619" spans="16:16">
      <c r="P6619" s="3"/>
    </row>
    <row r="6620" spans="16:16">
      <c r="P6620" s="3"/>
    </row>
    <row r="6621" spans="16:16">
      <c r="P6621" s="3"/>
    </row>
    <row r="6622" spans="16:16">
      <c r="P6622" s="3"/>
    </row>
    <row r="6623" spans="16:16">
      <c r="P6623" s="3"/>
    </row>
    <row r="6624" spans="16:16">
      <c r="P6624" s="3"/>
    </row>
    <row r="6625" spans="16:16">
      <c r="P6625" s="3"/>
    </row>
    <row r="6626" spans="16:16">
      <c r="P6626" s="3"/>
    </row>
    <row r="6627" spans="16:16">
      <c r="P6627" s="3"/>
    </row>
    <row r="6628" spans="16:16">
      <c r="P6628" s="3"/>
    </row>
    <row r="6629" spans="16:16">
      <c r="P6629" s="3"/>
    </row>
    <row r="6630" spans="16:16">
      <c r="P6630" s="3"/>
    </row>
    <row r="6631" spans="16:16">
      <c r="P6631" s="3"/>
    </row>
    <row r="6632" spans="16:16">
      <c r="P6632" s="3"/>
    </row>
    <row r="6633" spans="16:16">
      <c r="P6633" s="3"/>
    </row>
    <row r="6634" spans="16:16">
      <c r="P6634" s="3"/>
    </row>
    <row r="6635" spans="16:16">
      <c r="P6635" s="3"/>
    </row>
    <row r="6636" spans="16:16">
      <c r="P6636" s="3"/>
    </row>
    <row r="6637" spans="16:16">
      <c r="P6637" s="3"/>
    </row>
    <row r="6638" spans="16:16">
      <c r="P6638" s="3"/>
    </row>
    <row r="6639" spans="16:16">
      <c r="P6639" s="3"/>
    </row>
    <row r="6640" spans="16:16">
      <c r="P6640" s="3"/>
    </row>
    <row r="6641" spans="16:16">
      <c r="P6641" s="3"/>
    </row>
    <row r="6642" spans="16:16">
      <c r="P6642" s="3"/>
    </row>
    <row r="6643" spans="16:16">
      <c r="P6643" s="3"/>
    </row>
    <row r="6644" spans="16:16">
      <c r="P6644" s="3"/>
    </row>
    <row r="6645" spans="16:16">
      <c r="P6645" s="3"/>
    </row>
    <row r="6646" spans="16:16">
      <c r="P6646" s="3"/>
    </row>
    <row r="6647" spans="16:16">
      <c r="P6647" s="3"/>
    </row>
    <row r="6648" spans="16:16">
      <c r="P6648" s="3"/>
    </row>
    <row r="6649" spans="16:16">
      <c r="P6649" s="3"/>
    </row>
    <row r="6650" spans="16:16">
      <c r="P6650" s="3"/>
    </row>
    <row r="6651" spans="16:16">
      <c r="P6651" s="3"/>
    </row>
    <row r="6652" spans="16:16">
      <c r="P6652" s="3"/>
    </row>
    <row r="6653" spans="16:16">
      <c r="P6653" s="3"/>
    </row>
    <row r="6654" spans="16:16">
      <c r="P6654" s="3"/>
    </row>
    <row r="6655" spans="16:16">
      <c r="P6655" s="3"/>
    </row>
    <row r="6656" spans="16:16">
      <c r="P6656" s="3"/>
    </row>
    <row r="6657" spans="16:16">
      <c r="P6657" s="3"/>
    </row>
    <row r="6658" spans="16:16">
      <c r="P6658" s="3"/>
    </row>
    <row r="6659" spans="16:16">
      <c r="P6659" s="3"/>
    </row>
    <row r="6660" spans="16:16">
      <c r="P6660" s="3"/>
    </row>
    <row r="6661" spans="16:16">
      <c r="P6661" s="3"/>
    </row>
    <row r="6662" spans="16:16">
      <c r="P6662" s="3"/>
    </row>
    <row r="6663" spans="16:16">
      <c r="P6663" s="3"/>
    </row>
    <row r="6664" spans="16:16">
      <c r="P6664" s="3"/>
    </row>
    <row r="6665" spans="16:16">
      <c r="P6665" s="3"/>
    </row>
    <row r="6666" spans="16:16">
      <c r="P6666" s="3"/>
    </row>
    <row r="6667" spans="16:16">
      <c r="P6667" s="3"/>
    </row>
    <row r="6668" spans="16:16">
      <c r="P6668" s="3"/>
    </row>
    <row r="6669" spans="16:16">
      <c r="P6669" s="3"/>
    </row>
    <row r="6670" spans="16:16">
      <c r="P6670" s="3"/>
    </row>
    <row r="6671" spans="16:16">
      <c r="P6671" s="3"/>
    </row>
    <row r="6672" spans="16:16">
      <c r="P6672" s="3"/>
    </row>
    <row r="6673" spans="16:16">
      <c r="P6673" s="3"/>
    </row>
    <row r="6674" spans="16:16">
      <c r="P6674" s="3"/>
    </row>
    <row r="6675" spans="16:16">
      <c r="P6675" s="3"/>
    </row>
    <row r="6676" spans="16:16">
      <c r="P6676" s="3"/>
    </row>
    <row r="6677" spans="16:16">
      <c r="P6677" s="3"/>
    </row>
    <row r="6678" spans="16:16">
      <c r="P6678" s="3"/>
    </row>
    <row r="6679" spans="16:16">
      <c r="P6679" s="3"/>
    </row>
    <row r="6680" spans="16:16">
      <c r="P6680" s="3"/>
    </row>
    <row r="6681" spans="16:16">
      <c r="P6681" s="3"/>
    </row>
    <row r="6682" spans="16:16">
      <c r="P6682" s="3"/>
    </row>
    <row r="6683" spans="16:16">
      <c r="P6683" s="3"/>
    </row>
    <row r="6684" spans="16:16">
      <c r="P6684" s="3"/>
    </row>
    <row r="6685" spans="16:16">
      <c r="P6685" s="3"/>
    </row>
    <row r="6686" spans="16:16">
      <c r="P6686" s="3"/>
    </row>
    <row r="6687" spans="16:16">
      <c r="P6687" s="3"/>
    </row>
    <row r="6688" spans="16:16">
      <c r="P6688" s="3"/>
    </row>
    <row r="6689" spans="16:16">
      <c r="P6689" s="3"/>
    </row>
    <row r="6690" spans="16:16">
      <c r="P6690" s="3"/>
    </row>
    <row r="6691" spans="16:16">
      <c r="P6691" s="3"/>
    </row>
    <row r="6692" spans="16:16">
      <c r="P6692" s="3"/>
    </row>
    <row r="6693" spans="16:16">
      <c r="P6693" s="3"/>
    </row>
    <row r="6694" spans="16:16">
      <c r="P6694" s="3"/>
    </row>
    <row r="6695" spans="16:16">
      <c r="P6695" s="3"/>
    </row>
    <row r="6696" spans="16:16">
      <c r="P6696" s="3"/>
    </row>
    <row r="6697" spans="16:16">
      <c r="P6697" s="3"/>
    </row>
    <row r="6698" spans="16:16">
      <c r="P6698" s="3"/>
    </row>
    <row r="6699" spans="16:16">
      <c r="P6699" s="3"/>
    </row>
    <row r="6700" spans="16:16">
      <c r="P6700" s="3"/>
    </row>
    <row r="6701" spans="16:16">
      <c r="P6701" s="3"/>
    </row>
    <row r="6702" spans="16:16">
      <c r="P6702" s="3"/>
    </row>
    <row r="6703" spans="16:16">
      <c r="P6703" s="3"/>
    </row>
    <row r="6704" spans="16:16">
      <c r="P6704" s="3"/>
    </row>
    <row r="6705" spans="16:16">
      <c r="P6705" s="3"/>
    </row>
    <row r="6706" spans="16:16">
      <c r="P6706" s="3"/>
    </row>
    <row r="6707" spans="16:16">
      <c r="P6707" s="3"/>
    </row>
    <row r="6708" spans="16:16">
      <c r="P6708" s="3"/>
    </row>
    <row r="6709" spans="16:16">
      <c r="P6709" s="3"/>
    </row>
    <row r="6710" spans="16:16">
      <c r="P6710" s="3"/>
    </row>
    <row r="6711" spans="16:16">
      <c r="P6711" s="3"/>
    </row>
    <row r="6712" spans="16:16">
      <c r="P6712" s="3"/>
    </row>
    <row r="6713" spans="16:16">
      <c r="P6713" s="3"/>
    </row>
    <row r="6714" spans="16:16">
      <c r="P6714" s="3"/>
    </row>
    <row r="6715" spans="16:16">
      <c r="P6715" s="3"/>
    </row>
    <row r="6716" spans="16:16">
      <c r="P6716" s="3"/>
    </row>
    <row r="6717" spans="16:16">
      <c r="P6717" s="3"/>
    </row>
    <row r="6718" spans="16:16">
      <c r="P6718" s="3"/>
    </row>
    <row r="6719" spans="16:16">
      <c r="P6719" s="3"/>
    </row>
    <row r="6720" spans="16:16">
      <c r="P6720" s="3"/>
    </row>
    <row r="6721" spans="16:16">
      <c r="P6721" s="3"/>
    </row>
    <row r="6722" spans="16:16">
      <c r="P6722" s="3"/>
    </row>
    <row r="6723" spans="16:16">
      <c r="P6723" s="3"/>
    </row>
    <row r="6724" spans="16:16">
      <c r="P6724" s="3"/>
    </row>
    <row r="6725" spans="16:16">
      <c r="P6725" s="3"/>
    </row>
    <row r="6726" spans="16:16">
      <c r="P6726" s="3"/>
    </row>
    <row r="6727" spans="16:16">
      <c r="P6727" s="3"/>
    </row>
    <row r="6728" spans="16:16">
      <c r="P6728" s="3"/>
    </row>
    <row r="6729" spans="16:16">
      <c r="P6729" s="3"/>
    </row>
    <row r="6730" spans="16:16">
      <c r="P6730" s="3"/>
    </row>
    <row r="6731" spans="16:16">
      <c r="P6731" s="3"/>
    </row>
    <row r="6732" spans="16:16">
      <c r="P6732" s="3"/>
    </row>
    <row r="6733" spans="16:16">
      <c r="P6733" s="3"/>
    </row>
    <row r="6734" spans="16:16">
      <c r="P6734" s="3"/>
    </row>
    <row r="6735" spans="16:16">
      <c r="P6735" s="3"/>
    </row>
    <row r="6736" spans="16:16">
      <c r="P6736" s="3"/>
    </row>
    <row r="6737" spans="16:16">
      <c r="P6737" s="3"/>
    </row>
    <row r="6738" spans="16:16">
      <c r="P6738" s="3"/>
    </row>
    <row r="6739" spans="16:16">
      <c r="P6739" s="3"/>
    </row>
    <row r="6740" spans="16:16">
      <c r="P6740" s="3"/>
    </row>
    <row r="6741" spans="16:16">
      <c r="P6741" s="3"/>
    </row>
    <row r="6742" spans="16:16">
      <c r="P6742" s="3"/>
    </row>
    <row r="6743" spans="16:16">
      <c r="P6743" s="3"/>
    </row>
    <row r="6744" spans="16:16">
      <c r="P6744" s="3"/>
    </row>
    <row r="6745" spans="16:16">
      <c r="P6745" s="3"/>
    </row>
    <row r="6746" spans="16:16">
      <c r="P6746" s="3"/>
    </row>
    <row r="6747" spans="16:16">
      <c r="P6747" s="3"/>
    </row>
    <row r="6748" spans="16:16">
      <c r="P6748" s="3"/>
    </row>
    <row r="6749" spans="16:16">
      <c r="P6749" s="3"/>
    </row>
    <row r="6750" spans="16:16">
      <c r="P6750" s="3"/>
    </row>
    <row r="6751" spans="16:16">
      <c r="P6751" s="3"/>
    </row>
    <row r="6752" spans="16:16">
      <c r="P6752" s="3"/>
    </row>
    <row r="6753" spans="16:16">
      <c r="P6753" s="3"/>
    </row>
    <row r="6754" spans="16:16">
      <c r="P6754" s="3"/>
    </row>
    <row r="6755" spans="16:16">
      <c r="P6755" s="3"/>
    </row>
    <row r="6756" spans="16:16">
      <c r="P6756" s="3"/>
    </row>
    <row r="6757" spans="16:16">
      <c r="P6757" s="3"/>
    </row>
    <row r="6758" spans="16:16">
      <c r="P6758" s="3"/>
    </row>
    <row r="6759" spans="16:16">
      <c r="P6759" s="3"/>
    </row>
    <row r="6760" spans="16:16">
      <c r="P6760" s="3"/>
    </row>
    <row r="6761" spans="16:16">
      <c r="P6761" s="3"/>
    </row>
    <row r="6762" spans="16:16">
      <c r="P6762" s="3"/>
    </row>
    <row r="6763" spans="16:16">
      <c r="P6763" s="3"/>
    </row>
    <row r="6764" spans="16:16">
      <c r="P6764" s="3"/>
    </row>
    <row r="6765" spans="16:16">
      <c r="P6765" s="3"/>
    </row>
    <row r="6766" spans="16:16">
      <c r="P6766" s="3"/>
    </row>
    <row r="6767" spans="16:16">
      <c r="P6767" s="3"/>
    </row>
    <row r="6768" spans="16:16">
      <c r="P6768" s="3"/>
    </row>
    <row r="6769" spans="16:16">
      <c r="P6769" s="3"/>
    </row>
    <row r="6770" spans="16:16">
      <c r="P6770" s="3"/>
    </row>
    <row r="6771" spans="16:16">
      <c r="P6771" s="3"/>
    </row>
    <row r="6772" spans="16:16">
      <c r="P6772" s="3"/>
    </row>
    <row r="6773" spans="16:16">
      <c r="P6773" s="3"/>
    </row>
    <row r="6774" spans="16:16">
      <c r="P6774" s="3"/>
    </row>
    <row r="6775" spans="16:16">
      <c r="P6775" s="3"/>
    </row>
    <row r="6776" spans="16:16">
      <c r="P6776" s="3"/>
    </row>
    <row r="6777" spans="16:16">
      <c r="P6777" s="3"/>
    </row>
    <row r="6778" spans="16:16">
      <c r="P6778" s="3"/>
    </row>
    <row r="6779" spans="16:16">
      <c r="P6779" s="3"/>
    </row>
    <row r="6780" spans="16:16">
      <c r="P6780" s="3"/>
    </row>
    <row r="6781" spans="16:16">
      <c r="P6781" s="3"/>
    </row>
    <row r="6782" spans="16:16">
      <c r="P6782" s="3"/>
    </row>
    <row r="6783" spans="16:16">
      <c r="P6783" s="3"/>
    </row>
    <row r="6784" spans="16:16">
      <c r="P6784" s="3"/>
    </row>
    <row r="6785" spans="16:16">
      <c r="P6785" s="3"/>
    </row>
    <row r="6786" spans="16:16">
      <c r="P6786" s="3"/>
    </row>
    <row r="6787" spans="16:16">
      <c r="P6787" s="3"/>
    </row>
    <row r="6788" spans="16:16">
      <c r="P6788" s="3"/>
    </row>
    <row r="6789" spans="16:16">
      <c r="P6789" s="3"/>
    </row>
    <row r="6790" spans="16:16">
      <c r="P6790" s="3"/>
    </row>
    <row r="6791" spans="16:16">
      <c r="P6791" s="3"/>
    </row>
    <row r="6792" spans="16:16">
      <c r="P6792" s="3"/>
    </row>
    <row r="6793" spans="16:16">
      <c r="P6793" s="3"/>
    </row>
    <row r="6794" spans="16:16">
      <c r="P6794" s="3"/>
    </row>
    <row r="6795" spans="16:16">
      <c r="P6795" s="3"/>
    </row>
    <row r="6796" spans="16:16">
      <c r="P6796" s="3"/>
    </row>
    <row r="6797" spans="16:16">
      <c r="P6797" s="3"/>
    </row>
    <row r="6798" spans="16:16">
      <c r="P6798" s="3"/>
    </row>
    <row r="6799" spans="16:16">
      <c r="P6799" s="3"/>
    </row>
    <row r="6800" spans="16:16">
      <c r="P6800" s="3"/>
    </row>
    <row r="6801" spans="16:16">
      <c r="P6801" s="3"/>
    </row>
    <row r="6802" spans="16:16">
      <c r="P6802" s="3"/>
    </row>
    <row r="6803" spans="16:16">
      <c r="P6803" s="3"/>
    </row>
    <row r="6804" spans="16:16">
      <c r="P6804" s="3"/>
    </row>
    <row r="6805" spans="16:16">
      <c r="P6805" s="3"/>
    </row>
    <row r="6806" spans="16:16">
      <c r="P6806" s="3"/>
    </row>
    <row r="6807" spans="16:16">
      <c r="P6807" s="3"/>
    </row>
    <row r="6808" spans="16:16">
      <c r="P6808" s="3"/>
    </row>
    <row r="6809" spans="16:16">
      <c r="P6809" s="3"/>
    </row>
    <row r="6810" spans="16:16">
      <c r="P6810" s="3"/>
    </row>
    <row r="6811" spans="16:16">
      <c r="P6811" s="3"/>
    </row>
    <row r="6812" spans="16:16">
      <c r="P6812" s="3"/>
    </row>
    <row r="6813" spans="16:16">
      <c r="P6813" s="3"/>
    </row>
    <row r="6814" spans="16:16">
      <c r="P6814" s="3"/>
    </row>
    <row r="6815" spans="16:16">
      <c r="P6815" s="3"/>
    </row>
    <row r="6816" spans="16:16">
      <c r="P6816" s="3"/>
    </row>
    <row r="6817" spans="16:16">
      <c r="P6817" s="3"/>
    </row>
    <row r="6818" spans="16:16">
      <c r="P6818" s="3"/>
    </row>
    <row r="6819" spans="16:16">
      <c r="P6819" s="3"/>
    </row>
    <row r="6820" spans="16:16">
      <c r="P6820" s="3"/>
    </row>
    <row r="6821" spans="16:16">
      <c r="P6821" s="3"/>
    </row>
    <row r="6822" spans="16:16">
      <c r="P6822" s="3"/>
    </row>
    <row r="6823" spans="16:16">
      <c r="P6823" s="3"/>
    </row>
    <row r="6824" spans="16:16">
      <c r="P6824" s="3"/>
    </row>
    <row r="6825" spans="16:16">
      <c r="P6825" s="3"/>
    </row>
    <row r="6826" spans="16:16">
      <c r="P6826" s="3"/>
    </row>
    <row r="6827" spans="16:16">
      <c r="P6827" s="3"/>
    </row>
    <row r="6828" spans="16:16">
      <c r="P6828" s="3"/>
    </row>
    <row r="6829" spans="16:16">
      <c r="P6829" s="3"/>
    </row>
    <row r="6830" spans="16:16">
      <c r="P6830" s="3"/>
    </row>
    <row r="6831" spans="16:16">
      <c r="P6831" s="3"/>
    </row>
    <row r="6832" spans="16:16">
      <c r="P6832" s="3"/>
    </row>
    <row r="6833" spans="16:16">
      <c r="P6833" s="3"/>
    </row>
    <row r="6834" spans="16:16">
      <c r="P6834" s="3"/>
    </row>
    <row r="6835" spans="16:16">
      <c r="P6835" s="3"/>
    </row>
    <row r="6836" spans="16:16">
      <c r="P6836" s="3"/>
    </row>
    <row r="6837" spans="16:16">
      <c r="P6837" s="3"/>
    </row>
    <row r="6838" spans="16:16">
      <c r="P6838" s="3"/>
    </row>
    <row r="6839" spans="16:16">
      <c r="P6839" s="3"/>
    </row>
    <row r="6840" spans="16:16">
      <c r="P6840" s="3"/>
    </row>
    <row r="6841" spans="16:16">
      <c r="P6841" s="3"/>
    </row>
    <row r="6842" spans="16:16">
      <c r="P6842" s="3"/>
    </row>
    <row r="6843" spans="16:16">
      <c r="P6843" s="3"/>
    </row>
    <row r="6844" spans="16:16">
      <c r="P6844" s="3"/>
    </row>
    <row r="6845" spans="16:16">
      <c r="P6845" s="3"/>
    </row>
    <row r="6846" spans="16:16">
      <c r="P6846" s="3"/>
    </row>
    <row r="6847" spans="16:16">
      <c r="P6847" s="3"/>
    </row>
    <row r="6848" spans="16:16">
      <c r="P6848" s="3"/>
    </row>
    <row r="6849" spans="16:16">
      <c r="P6849" s="3"/>
    </row>
    <row r="6850" spans="16:16">
      <c r="P6850" s="3"/>
    </row>
    <row r="6851" spans="16:16">
      <c r="P6851" s="3"/>
    </row>
    <row r="6852" spans="16:16">
      <c r="P6852" s="3"/>
    </row>
    <row r="6853" spans="16:16">
      <c r="P6853" s="3"/>
    </row>
    <row r="6854" spans="16:16">
      <c r="P6854" s="3"/>
    </row>
    <row r="6855" spans="16:16">
      <c r="P6855" s="3"/>
    </row>
    <row r="6856" spans="16:16">
      <c r="P6856" s="3"/>
    </row>
    <row r="6857" spans="16:16">
      <c r="P6857" s="3"/>
    </row>
    <row r="6858" spans="16:16">
      <c r="P6858" s="3"/>
    </row>
    <row r="6859" spans="16:16">
      <c r="P6859" s="3"/>
    </row>
    <row r="6860" spans="16:16">
      <c r="P6860" s="3"/>
    </row>
    <row r="6861" spans="16:16">
      <c r="P6861" s="3"/>
    </row>
    <row r="6862" spans="16:16">
      <c r="P6862" s="3"/>
    </row>
    <row r="6863" spans="16:16">
      <c r="P6863" s="3"/>
    </row>
    <row r="6864" spans="16:16">
      <c r="P6864" s="3"/>
    </row>
    <row r="6865" spans="16:16">
      <c r="P6865" s="3"/>
    </row>
    <row r="6866" spans="16:16">
      <c r="P6866" s="3"/>
    </row>
    <row r="6867" spans="16:16">
      <c r="P6867" s="3"/>
    </row>
    <row r="6868" spans="16:16">
      <c r="P6868" s="3"/>
    </row>
    <row r="6869" spans="16:16">
      <c r="P6869" s="3"/>
    </row>
    <row r="6870" spans="16:16">
      <c r="P6870" s="3"/>
    </row>
    <row r="6871" spans="16:16">
      <c r="P6871" s="3"/>
    </row>
    <row r="6872" spans="16:16">
      <c r="P6872" s="3"/>
    </row>
    <row r="6873" spans="16:16">
      <c r="P6873" s="3"/>
    </row>
    <row r="6874" spans="16:16">
      <c r="P6874" s="3"/>
    </row>
    <row r="6875" spans="16:16">
      <c r="P6875" s="3"/>
    </row>
    <row r="6876" spans="16:16">
      <c r="P6876" s="3"/>
    </row>
    <row r="6877" spans="16:16">
      <c r="P6877" s="3"/>
    </row>
    <row r="6878" spans="16:16">
      <c r="P6878" s="3"/>
    </row>
    <row r="6879" spans="16:16">
      <c r="P6879" s="3"/>
    </row>
    <row r="6880" spans="16:16">
      <c r="P6880" s="3"/>
    </row>
    <row r="6881" spans="16:16">
      <c r="P6881" s="3"/>
    </row>
    <row r="6882" spans="16:16">
      <c r="P6882" s="3"/>
    </row>
    <row r="6883" spans="16:16">
      <c r="P6883" s="3"/>
    </row>
    <row r="6884" spans="16:16">
      <c r="P6884" s="3"/>
    </row>
    <row r="6885" spans="16:16">
      <c r="P6885" s="3"/>
    </row>
    <row r="6886" spans="16:16">
      <c r="P6886" s="3"/>
    </row>
    <row r="6887" spans="16:16">
      <c r="P6887" s="3"/>
    </row>
    <row r="6888" spans="16:16">
      <c r="P6888" s="3"/>
    </row>
    <row r="6889" spans="16:16">
      <c r="P6889" s="3"/>
    </row>
    <row r="6890" spans="16:16">
      <c r="P6890" s="3"/>
    </row>
    <row r="6891" spans="16:16">
      <c r="P6891" s="3"/>
    </row>
    <row r="6892" spans="16:16">
      <c r="P6892" s="3"/>
    </row>
    <row r="6893" spans="16:16">
      <c r="P6893" s="3"/>
    </row>
    <row r="6894" spans="16:16">
      <c r="P6894" s="3"/>
    </row>
    <row r="6895" spans="16:16">
      <c r="P6895" s="3"/>
    </row>
    <row r="6896" spans="16:16">
      <c r="P6896" s="3"/>
    </row>
    <row r="6897" spans="16:16">
      <c r="P6897" s="3"/>
    </row>
    <row r="6898" spans="16:16">
      <c r="P6898" s="3"/>
    </row>
    <row r="6899" spans="16:16">
      <c r="P6899" s="3"/>
    </row>
    <row r="6900" spans="16:16">
      <c r="P6900" s="3"/>
    </row>
    <row r="6901" spans="16:16">
      <c r="P6901" s="3"/>
    </row>
    <row r="6902" spans="16:16">
      <c r="P6902" s="3"/>
    </row>
    <row r="6903" spans="16:16">
      <c r="P6903" s="3"/>
    </row>
    <row r="6904" spans="16:16">
      <c r="P6904" s="3"/>
    </row>
    <row r="6905" spans="16:16">
      <c r="P6905" s="3"/>
    </row>
    <row r="6906" spans="16:16">
      <c r="P6906" s="3"/>
    </row>
    <row r="6907" spans="16:16">
      <c r="P6907" s="3"/>
    </row>
    <row r="6908" spans="16:16">
      <c r="P6908" s="3"/>
    </row>
    <row r="6909" spans="16:16">
      <c r="P6909" s="3"/>
    </row>
    <row r="6910" spans="16:16">
      <c r="P6910" s="3"/>
    </row>
    <row r="6911" spans="16:16">
      <c r="P6911" s="3"/>
    </row>
    <row r="6912" spans="16:16">
      <c r="P6912" s="3"/>
    </row>
    <row r="6913" spans="16:16">
      <c r="P6913" s="3"/>
    </row>
    <row r="6914" spans="16:16">
      <c r="P6914" s="3"/>
    </row>
    <row r="6915" spans="16:16">
      <c r="P6915" s="3"/>
    </row>
    <row r="6916" spans="16:16">
      <c r="P6916" s="3"/>
    </row>
    <row r="6917" spans="16:16">
      <c r="P6917" s="3"/>
    </row>
    <row r="6918" spans="16:16">
      <c r="P6918" s="3"/>
    </row>
    <row r="6919" spans="16:16">
      <c r="P6919" s="3"/>
    </row>
    <row r="6920" spans="16:16">
      <c r="P6920" s="3"/>
    </row>
    <row r="6921" spans="16:16">
      <c r="P6921" s="3"/>
    </row>
    <row r="6922" spans="16:16">
      <c r="P6922" s="3"/>
    </row>
    <row r="6923" spans="16:16">
      <c r="P6923" s="3"/>
    </row>
    <row r="6924" spans="16:16">
      <c r="P6924" s="3"/>
    </row>
    <row r="6925" spans="16:16">
      <c r="P6925" s="3"/>
    </row>
    <row r="6926" spans="16:16">
      <c r="P6926" s="3"/>
    </row>
    <row r="6927" spans="16:16">
      <c r="P6927" s="3"/>
    </row>
    <row r="6928" spans="16:16">
      <c r="P6928" s="3"/>
    </row>
    <row r="6929" spans="16:16">
      <c r="P6929" s="3"/>
    </row>
    <row r="6930" spans="16:16">
      <c r="P6930" s="3"/>
    </row>
    <row r="6931" spans="16:16">
      <c r="P6931" s="3"/>
    </row>
    <row r="6932" spans="16:16">
      <c r="P6932" s="3"/>
    </row>
    <row r="6933" spans="16:16">
      <c r="P6933" s="3"/>
    </row>
    <row r="6934" spans="16:16">
      <c r="P6934" s="3"/>
    </row>
    <row r="6935" spans="16:16">
      <c r="P6935" s="3"/>
    </row>
    <row r="6936" spans="16:16">
      <c r="P6936" s="3"/>
    </row>
    <row r="6937" spans="16:16">
      <c r="P6937" s="3"/>
    </row>
    <row r="6938" spans="16:16">
      <c r="P6938" s="3"/>
    </row>
    <row r="6939" spans="16:16">
      <c r="P6939" s="3"/>
    </row>
    <row r="6940" spans="16:16">
      <c r="P6940" s="3"/>
    </row>
    <row r="6941" spans="16:16">
      <c r="P6941" s="3"/>
    </row>
    <row r="6942" spans="16:16">
      <c r="P6942" s="3"/>
    </row>
    <row r="6943" spans="16:16">
      <c r="P6943" s="3"/>
    </row>
    <row r="6944" spans="16:16">
      <c r="P6944" s="3"/>
    </row>
    <row r="6945" spans="16:16">
      <c r="P6945" s="3"/>
    </row>
    <row r="6946" spans="16:16">
      <c r="P6946" s="3"/>
    </row>
    <row r="6947" spans="16:16">
      <c r="P6947" s="3"/>
    </row>
    <row r="6948" spans="16:16">
      <c r="P6948" s="3"/>
    </row>
    <row r="6949" spans="16:16">
      <c r="P6949" s="3"/>
    </row>
    <row r="6950" spans="16:16">
      <c r="P6950" s="3"/>
    </row>
    <row r="6951" spans="16:16">
      <c r="P6951" s="3"/>
    </row>
    <row r="6952" spans="16:16">
      <c r="P6952" s="3"/>
    </row>
    <row r="6953" spans="16:16">
      <c r="P6953" s="3"/>
    </row>
    <row r="6954" spans="16:16">
      <c r="P6954" s="3"/>
    </row>
    <row r="6955" spans="16:16">
      <c r="P6955" s="3"/>
    </row>
    <row r="6956" spans="16:16">
      <c r="P6956" s="3"/>
    </row>
    <row r="6957" spans="16:16">
      <c r="P6957" s="3"/>
    </row>
    <row r="6958" spans="16:16">
      <c r="P6958" s="3"/>
    </row>
    <row r="6959" spans="16:16">
      <c r="P6959" s="3"/>
    </row>
    <row r="6960" spans="16:16">
      <c r="P6960" s="3"/>
    </row>
    <row r="6961" spans="16:16">
      <c r="P6961" s="3"/>
    </row>
    <row r="6962" spans="16:16">
      <c r="P6962" s="3"/>
    </row>
    <row r="6963" spans="16:16">
      <c r="P6963" s="3"/>
    </row>
    <row r="6964" spans="16:16">
      <c r="P6964" s="3"/>
    </row>
    <row r="6965" spans="16:16">
      <c r="P6965" s="3"/>
    </row>
    <row r="6966" spans="16:16">
      <c r="P6966" s="3"/>
    </row>
    <row r="6967" spans="16:16">
      <c r="P6967" s="3"/>
    </row>
    <row r="6968" spans="16:16">
      <c r="P6968" s="3"/>
    </row>
    <row r="6969" spans="16:16">
      <c r="P6969" s="3"/>
    </row>
    <row r="6970" spans="16:16">
      <c r="P6970" s="3"/>
    </row>
    <row r="6971" spans="16:16">
      <c r="P6971" s="3"/>
    </row>
    <row r="6972" spans="16:16">
      <c r="P6972" s="3"/>
    </row>
    <row r="6973" spans="16:16">
      <c r="P6973" s="3"/>
    </row>
    <row r="6974" spans="16:16">
      <c r="P6974" s="3"/>
    </row>
    <row r="6975" spans="16:16">
      <c r="P6975" s="3"/>
    </row>
    <row r="6976" spans="16:16">
      <c r="P6976" s="3"/>
    </row>
    <row r="6977" spans="16:16">
      <c r="P6977" s="3"/>
    </row>
    <row r="6978" spans="16:16">
      <c r="P6978" s="3"/>
    </row>
    <row r="6979" spans="16:16">
      <c r="P6979" s="3"/>
    </row>
    <row r="6980" spans="16:16">
      <c r="P6980" s="3"/>
    </row>
    <row r="6981" spans="16:16">
      <c r="P6981" s="3"/>
    </row>
    <row r="6982" spans="16:16">
      <c r="P6982" s="3"/>
    </row>
    <row r="6983" spans="16:16">
      <c r="P6983" s="3"/>
    </row>
    <row r="6984" spans="16:16">
      <c r="P6984" s="3"/>
    </row>
    <row r="6985" spans="16:16">
      <c r="P6985" s="3"/>
    </row>
    <row r="6986" spans="16:16">
      <c r="P6986" s="3"/>
    </row>
    <row r="6987" spans="16:16">
      <c r="P6987" s="3"/>
    </row>
    <row r="6988" spans="16:16">
      <c r="P6988" s="3"/>
    </row>
    <row r="6989" spans="16:16">
      <c r="P6989" s="3"/>
    </row>
    <row r="6990" spans="16:16">
      <c r="P6990" s="3"/>
    </row>
    <row r="6991" spans="16:16">
      <c r="P6991" s="3"/>
    </row>
    <row r="6992" spans="16:16">
      <c r="P6992" s="3"/>
    </row>
    <row r="6993" spans="16:16">
      <c r="P6993" s="3"/>
    </row>
    <row r="6994" spans="16:16">
      <c r="P6994" s="3"/>
    </row>
    <row r="6995" spans="16:16">
      <c r="P6995" s="3"/>
    </row>
    <row r="6996" spans="16:16">
      <c r="P6996" s="3"/>
    </row>
    <row r="6997" spans="16:16">
      <c r="P6997" s="3"/>
    </row>
    <row r="6998" spans="16:16">
      <c r="P6998" s="3"/>
    </row>
    <row r="6999" spans="16:16">
      <c r="P6999" s="3"/>
    </row>
    <row r="7000" spans="16:16">
      <c r="P7000" s="3"/>
    </row>
    <row r="7001" spans="16:16">
      <c r="P7001" s="3"/>
    </row>
    <row r="7002" spans="16:16">
      <c r="P7002" s="3"/>
    </row>
    <row r="7003" spans="16:16">
      <c r="P7003" s="3"/>
    </row>
    <row r="7004" spans="16:16">
      <c r="P7004" s="3"/>
    </row>
    <row r="7005" spans="16:16">
      <c r="P7005" s="3"/>
    </row>
    <row r="7006" spans="16:16">
      <c r="P7006" s="3"/>
    </row>
    <row r="7007" spans="16:16">
      <c r="P7007" s="3"/>
    </row>
    <row r="7008" spans="16:16">
      <c r="P7008" s="3"/>
    </row>
    <row r="7009" spans="16:16">
      <c r="P7009" s="3"/>
    </row>
    <row r="7010" spans="16:16">
      <c r="P7010" s="3"/>
    </row>
    <row r="7011" spans="16:16">
      <c r="P7011" s="3"/>
    </row>
    <row r="7012" spans="16:16">
      <c r="P7012" s="3"/>
    </row>
    <row r="7013" spans="16:16">
      <c r="P7013" s="3"/>
    </row>
    <row r="7014" spans="16:16">
      <c r="P7014" s="3"/>
    </row>
    <row r="7015" spans="16:16">
      <c r="P7015" s="3"/>
    </row>
    <row r="7016" spans="16:16">
      <c r="P7016" s="3"/>
    </row>
    <row r="7017" spans="16:16">
      <c r="P7017" s="3"/>
    </row>
    <row r="7018" spans="16:16">
      <c r="P7018" s="3"/>
    </row>
    <row r="7019" spans="16:16">
      <c r="P7019" s="3"/>
    </row>
    <row r="7020" spans="16:16">
      <c r="P7020" s="3"/>
    </row>
    <row r="7021" spans="16:16">
      <c r="P7021" s="3"/>
    </row>
    <row r="7022" spans="16:16">
      <c r="P7022" s="3"/>
    </row>
    <row r="7023" spans="16:16">
      <c r="P7023" s="3"/>
    </row>
    <row r="7024" spans="16:16">
      <c r="P7024" s="3"/>
    </row>
    <row r="7025" spans="16:16">
      <c r="P7025" s="3"/>
    </row>
    <row r="7026" spans="16:16">
      <c r="P7026" s="3"/>
    </row>
    <row r="7027" spans="16:16">
      <c r="P7027" s="3"/>
    </row>
    <row r="7028" spans="16:16">
      <c r="P7028" s="3"/>
    </row>
    <row r="7029" spans="16:16">
      <c r="P7029" s="3"/>
    </row>
    <row r="7030" spans="16:16">
      <c r="P7030" s="3"/>
    </row>
    <row r="7031" spans="16:16">
      <c r="P7031" s="3"/>
    </row>
    <row r="7032" spans="16:16">
      <c r="P7032" s="3"/>
    </row>
    <row r="7033" spans="16:16">
      <c r="P7033" s="3"/>
    </row>
    <row r="7034" spans="16:16">
      <c r="P7034" s="3"/>
    </row>
    <row r="7035" spans="16:16">
      <c r="P7035" s="3"/>
    </row>
    <row r="7036" spans="16:16">
      <c r="P7036" s="3"/>
    </row>
    <row r="7037" spans="16:16">
      <c r="P7037" s="3"/>
    </row>
    <row r="7038" spans="16:16">
      <c r="P7038" s="3"/>
    </row>
    <row r="7039" spans="16:16">
      <c r="P7039" s="3"/>
    </row>
    <row r="7040" spans="16:16">
      <c r="P7040" s="3"/>
    </row>
    <row r="7041" spans="16:16">
      <c r="P7041" s="3"/>
    </row>
    <row r="7042" spans="16:16">
      <c r="P7042" s="3"/>
    </row>
    <row r="7043" spans="16:16">
      <c r="P7043" s="3"/>
    </row>
    <row r="7044" spans="16:16">
      <c r="P7044" s="3"/>
    </row>
    <row r="7045" spans="16:16">
      <c r="P7045" s="3"/>
    </row>
    <row r="7046" spans="16:16">
      <c r="P7046" s="3"/>
    </row>
    <row r="7047" spans="16:16">
      <c r="P7047" s="3"/>
    </row>
    <row r="7048" spans="16:16">
      <c r="P7048" s="3"/>
    </row>
    <row r="7049" spans="16:16">
      <c r="P7049" s="3"/>
    </row>
    <row r="7050" spans="16:16">
      <c r="P7050" s="3"/>
    </row>
    <row r="7051" spans="16:16">
      <c r="P7051" s="3"/>
    </row>
    <row r="7052" spans="16:16">
      <c r="P7052" s="3"/>
    </row>
    <row r="7053" spans="16:16">
      <c r="P7053" s="3"/>
    </row>
    <row r="7054" spans="16:16">
      <c r="P7054" s="3"/>
    </row>
    <row r="7055" spans="16:16">
      <c r="P7055" s="3"/>
    </row>
    <row r="7056" spans="16:16">
      <c r="P7056" s="3"/>
    </row>
    <row r="7057" spans="16:16">
      <c r="P7057" s="3"/>
    </row>
    <row r="7058" spans="16:16">
      <c r="P7058" s="3"/>
    </row>
    <row r="7059" spans="16:16">
      <c r="P7059" s="3"/>
    </row>
    <row r="7060" spans="16:16">
      <c r="P7060" s="3"/>
    </row>
    <row r="7061" spans="16:16">
      <c r="P7061" s="3"/>
    </row>
    <row r="7062" spans="16:16">
      <c r="P7062" s="3"/>
    </row>
    <row r="7063" spans="16:16">
      <c r="P7063" s="3"/>
    </row>
    <row r="7064" spans="16:16">
      <c r="P7064" s="3"/>
    </row>
    <row r="7065" spans="16:16">
      <c r="P7065" s="3"/>
    </row>
    <row r="7066" spans="16:16">
      <c r="P7066" s="3"/>
    </row>
    <row r="7067" spans="16:16">
      <c r="P7067" s="3"/>
    </row>
    <row r="7068" spans="16:16">
      <c r="P7068" s="3"/>
    </row>
    <row r="7069" spans="16:16">
      <c r="P7069" s="3"/>
    </row>
    <row r="7070" spans="16:16">
      <c r="P7070" s="3"/>
    </row>
    <row r="7071" spans="16:16">
      <c r="P7071" s="3"/>
    </row>
    <row r="7072" spans="16:16">
      <c r="P7072" s="3"/>
    </row>
    <row r="7073" spans="16:16">
      <c r="P7073" s="3"/>
    </row>
    <row r="7074" spans="16:16">
      <c r="P7074" s="3"/>
    </row>
    <row r="7075" spans="16:16">
      <c r="P7075" s="3"/>
    </row>
    <row r="7076" spans="16:16">
      <c r="P7076" s="3"/>
    </row>
    <row r="7077" spans="16:16">
      <c r="P7077" s="3"/>
    </row>
    <row r="7078" spans="16:16">
      <c r="P7078" s="3"/>
    </row>
    <row r="7079" spans="16:16">
      <c r="P7079" s="3"/>
    </row>
    <row r="7080" spans="16:16">
      <c r="P7080" s="3"/>
    </row>
    <row r="7081" spans="16:16">
      <c r="P7081" s="3"/>
    </row>
    <row r="7082" spans="16:16">
      <c r="P7082" s="3"/>
    </row>
    <row r="7083" spans="16:16">
      <c r="P7083" s="3"/>
    </row>
    <row r="7084" spans="16:16">
      <c r="P7084" s="3"/>
    </row>
    <row r="7085" spans="16:16">
      <c r="P7085" s="3"/>
    </row>
    <row r="7086" spans="16:16">
      <c r="P7086" s="3"/>
    </row>
    <row r="7087" spans="16:16">
      <c r="P7087" s="3"/>
    </row>
    <row r="7088" spans="16:16">
      <c r="P7088" s="3"/>
    </row>
    <row r="7089" spans="16:16">
      <c r="P7089" s="3"/>
    </row>
    <row r="7090" spans="16:16">
      <c r="P7090" s="3"/>
    </row>
    <row r="7091" spans="16:16">
      <c r="P7091" s="3"/>
    </row>
    <row r="7092" spans="16:16">
      <c r="P7092" s="3"/>
    </row>
    <row r="7093" spans="16:16">
      <c r="P7093" s="3"/>
    </row>
    <row r="7094" spans="16:16">
      <c r="P7094" s="3"/>
    </row>
    <row r="7095" spans="16:16">
      <c r="P7095" s="3"/>
    </row>
    <row r="7096" spans="16:16">
      <c r="P7096" s="3"/>
    </row>
    <row r="7097" spans="16:16">
      <c r="P7097" s="3"/>
    </row>
    <row r="7098" spans="16:16">
      <c r="P7098" s="3"/>
    </row>
    <row r="7099" spans="16:16">
      <c r="P7099" s="3"/>
    </row>
    <row r="7100" spans="16:16">
      <c r="P7100" s="3"/>
    </row>
    <row r="7101" spans="16:16">
      <c r="P7101" s="3"/>
    </row>
    <row r="7102" spans="16:16">
      <c r="P7102" s="3"/>
    </row>
    <row r="7103" spans="16:16">
      <c r="P7103" s="3"/>
    </row>
    <row r="7104" spans="16:16">
      <c r="P7104" s="3"/>
    </row>
    <row r="7105" spans="16:16">
      <c r="P7105" s="3"/>
    </row>
    <row r="7106" spans="16:16">
      <c r="P7106" s="3"/>
    </row>
    <row r="7107" spans="16:16">
      <c r="P7107" s="3"/>
    </row>
    <row r="7108" spans="16:16">
      <c r="P7108" s="3"/>
    </row>
    <row r="7109" spans="16:16">
      <c r="P7109" s="3"/>
    </row>
    <row r="7110" spans="16:16">
      <c r="P7110" s="3"/>
    </row>
    <row r="7111" spans="16:16">
      <c r="P7111" s="3"/>
    </row>
    <row r="7112" spans="16:16">
      <c r="P7112" s="3"/>
    </row>
    <row r="7113" spans="16:16">
      <c r="P7113" s="3"/>
    </row>
    <row r="7114" spans="16:16">
      <c r="P7114" s="3"/>
    </row>
    <row r="7115" spans="16:16">
      <c r="P7115" s="3"/>
    </row>
    <row r="7116" spans="16:16">
      <c r="P7116" s="3"/>
    </row>
    <row r="7117" spans="16:16">
      <c r="P7117" s="3"/>
    </row>
    <row r="7118" spans="16:16">
      <c r="P7118" s="3"/>
    </row>
    <row r="7119" spans="16:16">
      <c r="P7119" s="3"/>
    </row>
    <row r="7120" spans="16:16">
      <c r="P7120" s="3"/>
    </row>
    <row r="7121" spans="16:16">
      <c r="P7121" s="3"/>
    </row>
    <row r="7122" spans="16:16">
      <c r="P7122" s="3"/>
    </row>
    <row r="7123" spans="16:16">
      <c r="P7123" s="3"/>
    </row>
    <row r="7124" spans="16:16">
      <c r="P7124" s="3"/>
    </row>
    <row r="7125" spans="16:16">
      <c r="P7125" s="3"/>
    </row>
    <row r="7126" spans="16:16">
      <c r="P7126" s="3"/>
    </row>
    <row r="7127" spans="16:16">
      <c r="P7127" s="3"/>
    </row>
    <row r="7128" spans="16:16">
      <c r="P7128" s="3"/>
    </row>
    <row r="7129" spans="16:16">
      <c r="P7129" s="3"/>
    </row>
    <row r="7130" spans="16:16">
      <c r="P7130" s="3"/>
    </row>
    <row r="7131" spans="16:16">
      <c r="P7131" s="3"/>
    </row>
    <row r="7132" spans="16:16">
      <c r="P7132" s="3"/>
    </row>
    <row r="7133" spans="16:16">
      <c r="P7133" s="3"/>
    </row>
    <row r="7134" spans="16:16">
      <c r="P7134" s="3"/>
    </row>
    <row r="7135" spans="16:16">
      <c r="P7135" s="3"/>
    </row>
    <row r="7136" spans="16:16">
      <c r="P7136" s="3"/>
    </row>
    <row r="7137" spans="16:16">
      <c r="P7137" s="3"/>
    </row>
    <row r="7138" spans="16:16">
      <c r="P7138" s="3"/>
    </row>
    <row r="7139" spans="16:16">
      <c r="P7139" s="3"/>
    </row>
    <row r="7140" spans="16:16">
      <c r="P7140" s="3"/>
    </row>
    <row r="7141" spans="16:16">
      <c r="P7141" s="3"/>
    </row>
    <row r="7142" spans="16:16">
      <c r="P7142" s="3"/>
    </row>
    <row r="7143" spans="16:16">
      <c r="P7143" s="3"/>
    </row>
    <row r="7144" spans="16:16">
      <c r="P7144" s="3"/>
    </row>
    <row r="7145" spans="16:16">
      <c r="P7145" s="3"/>
    </row>
    <row r="7146" spans="16:16">
      <c r="P7146" s="3"/>
    </row>
    <row r="7147" spans="16:16">
      <c r="P7147" s="3"/>
    </row>
    <row r="7148" spans="16:16">
      <c r="P7148" s="3"/>
    </row>
    <row r="7149" spans="16:16">
      <c r="P7149" s="3"/>
    </row>
    <row r="7150" spans="16:16">
      <c r="P7150" s="3"/>
    </row>
    <row r="7151" spans="16:16">
      <c r="P7151" s="3"/>
    </row>
    <row r="7152" spans="16:16">
      <c r="P7152" s="3"/>
    </row>
    <row r="7153" spans="16:16">
      <c r="P7153" s="3"/>
    </row>
    <row r="7154" spans="16:16">
      <c r="P7154" s="3"/>
    </row>
    <row r="7155" spans="16:16">
      <c r="P7155" s="3"/>
    </row>
    <row r="7156" spans="16:16">
      <c r="P7156" s="3"/>
    </row>
    <row r="7157" spans="16:16">
      <c r="P7157" s="3"/>
    </row>
    <row r="7158" spans="16:16">
      <c r="P7158" s="3"/>
    </row>
    <row r="7159" spans="16:16">
      <c r="P7159" s="3"/>
    </row>
    <row r="7160" spans="16:16">
      <c r="P7160" s="3"/>
    </row>
    <row r="7161" spans="16:16">
      <c r="P7161" s="3"/>
    </row>
    <row r="7162" spans="16:16">
      <c r="P7162" s="3"/>
    </row>
    <row r="7163" spans="16:16">
      <c r="P7163" s="3"/>
    </row>
    <row r="7164" spans="16:16">
      <c r="P7164" s="3"/>
    </row>
    <row r="7165" spans="16:16">
      <c r="P7165" s="3"/>
    </row>
    <row r="7166" spans="16:16">
      <c r="P7166" s="3"/>
    </row>
    <row r="7167" spans="16:16">
      <c r="P7167" s="3"/>
    </row>
    <row r="7168" spans="16:16">
      <c r="P7168" s="3"/>
    </row>
    <row r="7169" spans="16:16">
      <c r="P7169" s="3"/>
    </row>
    <row r="7170" spans="16:16">
      <c r="P7170" s="3"/>
    </row>
    <row r="7171" spans="16:16">
      <c r="P7171" s="3"/>
    </row>
    <row r="7172" spans="16:16">
      <c r="P7172" s="3"/>
    </row>
    <row r="7173" spans="16:16">
      <c r="P7173" s="3"/>
    </row>
    <row r="7174" spans="16:16">
      <c r="P7174" s="3"/>
    </row>
    <row r="7175" spans="16:16">
      <c r="P7175" s="3"/>
    </row>
    <row r="7176" spans="16:16">
      <c r="P7176" s="3"/>
    </row>
    <row r="7177" spans="16:16">
      <c r="P7177" s="3"/>
    </row>
    <row r="7178" spans="16:16">
      <c r="P7178" s="3"/>
    </row>
    <row r="7179" spans="16:16">
      <c r="P7179" s="3"/>
    </row>
    <row r="7180" spans="16:16">
      <c r="P7180" s="3"/>
    </row>
    <row r="7181" spans="16:16">
      <c r="P7181" s="3"/>
    </row>
    <row r="7182" spans="16:16">
      <c r="P7182" s="3"/>
    </row>
    <row r="7183" spans="16:16">
      <c r="P7183" s="3"/>
    </row>
    <row r="7184" spans="16:16">
      <c r="P7184" s="3"/>
    </row>
    <row r="7185" spans="16:16">
      <c r="P7185" s="3"/>
    </row>
    <row r="7186" spans="16:16">
      <c r="P7186" s="3"/>
    </row>
    <row r="7187" spans="16:16">
      <c r="P7187" s="3"/>
    </row>
    <row r="7188" spans="16:16">
      <c r="P7188" s="3"/>
    </row>
    <row r="7189" spans="16:16">
      <c r="P7189" s="3"/>
    </row>
    <row r="7190" spans="16:16">
      <c r="P7190" s="3"/>
    </row>
    <row r="7191" spans="16:16">
      <c r="P7191" s="3"/>
    </row>
    <row r="7192" spans="16:16">
      <c r="P7192" s="3"/>
    </row>
    <row r="7193" spans="16:16">
      <c r="P7193" s="3"/>
    </row>
    <row r="7194" spans="16:16">
      <c r="P7194" s="3"/>
    </row>
    <row r="7195" spans="16:16">
      <c r="P7195" s="3"/>
    </row>
    <row r="7196" spans="16:16">
      <c r="P7196" s="3"/>
    </row>
    <row r="7197" spans="16:16">
      <c r="P7197" s="3"/>
    </row>
    <row r="7198" spans="16:16">
      <c r="P7198" s="3"/>
    </row>
    <row r="7199" spans="16:16">
      <c r="P7199" s="3"/>
    </row>
    <row r="7200" spans="16:16">
      <c r="P7200" s="3"/>
    </row>
    <row r="7201" spans="16:16">
      <c r="P7201" s="3"/>
    </row>
    <row r="7202" spans="16:16">
      <c r="P7202" s="3"/>
    </row>
    <row r="7203" spans="16:16">
      <c r="P7203" s="3"/>
    </row>
    <row r="7204" spans="16:16">
      <c r="P7204" s="3"/>
    </row>
    <row r="7205" spans="16:16">
      <c r="P7205" s="3"/>
    </row>
    <row r="7206" spans="16:16">
      <c r="P7206" s="3"/>
    </row>
    <row r="7207" spans="16:16">
      <c r="P7207" s="3"/>
    </row>
    <row r="7208" spans="16:16">
      <c r="P7208" s="3"/>
    </row>
    <row r="7209" spans="16:16">
      <c r="P7209" s="3"/>
    </row>
    <row r="7210" spans="16:16">
      <c r="P7210" s="3"/>
    </row>
    <row r="7211" spans="16:16">
      <c r="P7211" s="3"/>
    </row>
    <row r="7212" spans="16:16">
      <c r="P7212" s="3"/>
    </row>
    <row r="7213" spans="16:16">
      <c r="P7213" s="3"/>
    </row>
    <row r="7214" spans="16:16">
      <c r="P7214" s="3"/>
    </row>
    <row r="7215" spans="16:16">
      <c r="P7215" s="3"/>
    </row>
    <row r="7216" spans="16:16">
      <c r="P7216" s="3"/>
    </row>
    <row r="7217" spans="16:16">
      <c r="P7217" s="3"/>
    </row>
    <row r="7218" spans="16:16">
      <c r="P7218" s="3"/>
    </row>
    <row r="7219" spans="16:16">
      <c r="P7219" s="3"/>
    </row>
    <row r="7220" spans="16:16">
      <c r="P7220" s="3"/>
    </row>
    <row r="7221" spans="16:16">
      <c r="P7221" s="3"/>
    </row>
    <row r="7222" spans="16:16">
      <c r="P7222" s="3"/>
    </row>
    <row r="7223" spans="16:16">
      <c r="P7223" s="3"/>
    </row>
    <row r="7224" spans="16:16">
      <c r="P7224" s="3"/>
    </row>
    <row r="7225" spans="16:16">
      <c r="P7225" s="3"/>
    </row>
    <row r="7226" spans="16:16">
      <c r="P7226" s="3"/>
    </row>
    <row r="7227" spans="16:16">
      <c r="P7227" s="3"/>
    </row>
    <row r="7228" spans="16:16">
      <c r="P7228" s="3"/>
    </row>
    <row r="7229" spans="16:16">
      <c r="P7229" s="3"/>
    </row>
    <row r="7230" spans="16:16">
      <c r="P7230" s="3"/>
    </row>
    <row r="7231" spans="16:16">
      <c r="P7231" s="3"/>
    </row>
    <row r="7232" spans="16:16">
      <c r="P7232" s="3"/>
    </row>
    <row r="7233" spans="16:16">
      <c r="P7233" s="3"/>
    </row>
    <row r="7234" spans="16:16">
      <c r="P7234" s="3"/>
    </row>
    <row r="7235" spans="16:16">
      <c r="P7235" s="3"/>
    </row>
    <row r="7236" spans="16:16">
      <c r="P7236" s="3"/>
    </row>
    <row r="7237" spans="16:16">
      <c r="P7237" s="3"/>
    </row>
    <row r="7238" spans="16:16">
      <c r="P7238" s="3"/>
    </row>
    <row r="7239" spans="16:16">
      <c r="P7239" s="3"/>
    </row>
    <row r="7240" spans="16:16">
      <c r="P7240" s="3"/>
    </row>
    <row r="7241" spans="16:16">
      <c r="P7241" s="3"/>
    </row>
    <row r="7242" spans="16:16">
      <c r="P7242" s="3"/>
    </row>
    <row r="7243" spans="16:16">
      <c r="P7243" s="3"/>
    </row>
    <row r="7244" spans="16:16">
      <c r="P7244" s="3"/>
    </row>
    <row r="7245" spans="16:16">
      <c r="P7245" s="3"/>
    </row>
    <row r="7246" spans="16:16">
      <c r="P7246" s="3"/>
    </row>
    <row r="7247" spans="16:16">
      <c r="P7247" s="3"/>
    </row>
    <row r="7248" spans="16:16">
      <c r="P7248" s="3"/>
    </row>
    <row r="7249" spans="16:16">
      <c r="P7249" s="3"/>
    </row>
    <row r="7250" spans="16:16">
      <c r="P7250" s="3"/>
    </row>
    <row r="7251" spans="16:16">
      <c r="P7251" s="3"/>
    </row>
    <row r="7252" spans="16:16">
      <c r="P7252" s="3"/>
    </row>
    <row r="7253" spans="16:16">
      <c r="P7253" s="3"/>
    </row>
    <row r="7254" spans="16:16">
      <c r="P7254" s="3"/>
    </row>
    <row r="7255" spans="16:16">
      <c r="P7255" s="3"/>
    </row>
    <row r="7256" spans="16:16">
      <c r="P7256" s="3"/>
    </row>
    <row r="7257" spans="16:16">
      <c r="P7257" s="3"/>
    </row>
    <row r="7258" spans="16:16">
      <c r="P7258" s="3"/>
    </row>
    <row r="7259" spans="16:16">
      <c r="P7259" s="3"/>
    </row>
    <row r="7260" spans="16:16">
      <c r="P7260" s="3"/>
    </row>
    <row r="7261" spans="16:16">
      <c r="P7261" s="3"/>
    </row>
    <row r="7262" spans="16:16">
      <c r="P7262" s="3"/>
    </row>
    <row r="7263" spans="16:16">
      <c r="P7263" s="3"/>
    </row>
    <row r="7264" spans="16:16">
      <c r="P7264" s="3"/>
    </row>
    <row r="7265" spans="16:16">
      <c r="P7265" s="3"/>
    </row>
    <row r="7266" spans="16:16">
      <c r="P7266" s="3"/>
    </row>
    <row r="7267" spans="16:16">
      <c r="P7267" s="3"/>
    </row>
    <row r="7268" spans="16:16">
      <c r="P7268" s="3"/>
    </row>
    <row r="7269" spans="16:16">
      <c r="P7269" s="3"/>
    </row>
    <row r="7270" spans="16:16">
      <c r="P7270" s="3"/>
    </row>
    <row r="7271" spans="16:16">
      <c r="P7271" s="3"/>
    </row>
    <row r="7272" spans="16:16">
      <c r="P7272" s="3"/>
    </row>
    <row r="7273" spans="16:16">
      <c r="P7273" s="3"/>
    </row>
    <row r="7274" spans="16:16">
      <c r="P7274" s="3"/>
    </row>
    <row r="7275" spans="16:16">
      <c r="P7275" s="3"/>
    </row>
    <row r="7276" spans="16:16">
      <c r="P7276" s="3"/>
    </row>
    <row r="7277" spans="16:16">
      <c r="P7277" s="3"/>
    </row>
    <row r="7278" spans="16:16">
      <c r="P7278" s="3"/>
    </row>
    <row r="7279" spans="16:16">
      <c r="P7279" s="3"/>
    </row>
    <row r="7280" spans="16:16">
      <c r="P7280" s="3"/>
    </row>
    <row r="7281" spans="16:16">
      <c r="P7281" s="3"/>
    </row>
    <row r="7282" spans="16:16">
      <c r="P7282" s="3"/>
    </row>
    <row r="7283" spans="16:16">
      <c r="P7283" s="3"/>
    </row>
    <row r="7284" spans="16:16">
      <c r="P7284" s="3"/>
    </row>
    <row r="7285" spans="16:16">
      <c r="P7285" s="3"/>
    </row>
    <row r="7286" spans="16:16">
      <c r="P7286" s="3"/>
    </row>
    <row r="7287" spans="16:16">
      <c r="P7287" s="3"/>
    </row>
    <row r="7288" spans="16:16">
      <c r="P7288" s="3"/>
    </row>
    <row r="7289" spans="16:16">
      <c r="P7289" s="3"/>
    </row>
    <row r="7290" spans="16:16">
      <c r="P7290" s="3"/>
    </row>
    <row r="7291" spans="16:16">
      <c r="P7291" s="3"/>
    </row>
    <row r="7292" spans="16:16">
      <c r="P7292" s="3"/>
    </row>
    <row r="7293" spans="16:16">
      <c r="P7293" s="3"/>
    </row>
    <row r="7294" spans="16:16">
      <c r="P7294" s="3"/>
    </row>
    <row r="7295" spans="16:16">
      <c r="P7295" s="3"/>
    </row>
    <row r="7296" spans="16:16">
      <c r="P7296" s="3"/>
    </row>
    <row r="7297" spans="16:16">
      <c r="P7297" s="3"/>
    </row>
    <row r="7298" spans="16:16">
      <c r="P7298" s="3"/>
    </row>
    <row r="7299" spans="16:16">
      <c r="P7299" s="3"/>
    </row>
    <row r="7300" spans="16:16">
      <c r="P7300" s="3"/>
    </row>
    <row r="7301" spans="16:16">
      <c r="P7301" s="3"/>
    </row>
    <row r="7302" spans="16:16">
      <c r="P7302" s="3"/>
    </row>
    <row r="7303" spans="16:16">
      <c r="P7303" s="3"/>
    </row>
    <row r="7304" spans="16:16">
      <c r="P7304" s="3"/>
    </row>
    <row r="7305" spans="16:16">
      <c r="P7305" s="3"/>
    </row>
    <row r="7306" spans="16:16">
      <c r="P7306" s="3"/>
    </row>
    <row r="7307" spans="16:16">
      <c r="P7307" s="3"/>
    </row>
    <row r="7308" spans="16:16">
      <c r="P7308" s="3"/>
    </row>
    <row r="7309" spans="16:16">
      <c r="P7309" s="3"/>
    </row>
    <row r="7310" spans="16:16">
      <c r="P7310" s="3"/>
    </row>
    <row r="7311" spans="16:16">
      <c r="P7311" s="3"/>
    </row>
    <row r="7312" spans="16:16">
      <c r="P7312" s="3"/>
    </row>
    <row r="7313" spans="16:16">
      <c r="P7313" s="3"/>
    </row>
    <row r="7314" spans="16:16">
      <c r="P7314" s="3"/>
    </row>
    <row r="7315" spans="16:16">
      <c r="P7315" s="3"/>
    </row>
    <row r="7316" spans="16:16">
      <c r="P7316" s="3"/>
    </row>
    <row r="7317" spans="16:16">
      <c r="P7317" s="3"/>
    </row>
    <row r="7318" spans="16:16">
      <c r="P7318" s="3"/>
    </row>
    <row r="7319" spans="16:16">
      <c r="P7319" s="3"/>
    </row>
    <row r="7320" spans="16:16">
      <c r="P7320" s="3"/>
    </row>
    <row r="7321" spans="16:16">
      <c r="P7321" s="3"/>
    </row>
    <row r="7322" spans="16:16">
      <c r="P7322" s="3"/>
    </row>
    <row r="7323" spans="16:16">
      <c r="P7323" s="3"/>
    </row>
    <row r="7324" spans="16:16">
      <c r="P7324" s="3"/>
    </row>
    <row r="7325" spans="16:16">
      <c r="P7325" s="3"/>
    </row>
    <row r="7326" spans="16:16">
      <c r="P7326" s="3"/>
    </row>
    <row r="7327" spans="16:16">
      <c r="P7327" s="3"/>
    </row>
    <row r="7328" spans="16:16">
      <c r="P7328" s="3"/>
    </row>
    <row r="7329" spans="16:16">
      <c r="P7329" s="3"/>
    </row>
    <row r="7330" spans="16:16">
      <c r="P7330" s="3"/>
    </row>
    <row r="7331" spans="16:16">
      <c r="P7331" s="3"/>
    </row>
    <row r="7332" spans="16:16">
      <c r="P7332" s="3"/>
    </row>
    <row r="7333" spans="16:16">
      <c r="P7333" s="3"/>
    </row>
    <row r="7334" spans="16:16">
      <c r="P7334" s="3"/>
    </row>
    <row r="7335" spans="16:16">
      <c r="P7335" s="3"/>
    </row>
    <row r="7336" spans="16:16">
      <c r="P7336" s="3"/>
    </row>
    <row r="7337" spans="16:16">
      <c r="P7337" s="3"/>
    </row>
    <row r="7338" spans="16:16">
      <c r="P7338" s="3"/>
    </row>
    <row r="7339" spans="16:16">
      <c r="P7339" s="3"/>
    </row>
    <row r="7340" spans="16:16">
      <c r="P7340" s="3"/>
    </row>
    <row r="7341" spans="16:16">
      <c r="P7341" s="3"/>
    </row>
    <row r="7342" spans="16:16">
      <c r="P7342" s="3"/>
    </row>
    <row r="7343" spans="16:16">
      <c r="P7343" s="3"/>
    </row>
    <row r="7344" spans="16:16">
      <c r="P7344" s="3"/>
    </row>
    <row r="7345" spans="16:16">
      <c r="P7345" s="3"/>
    </row>
    <row r="7346" spans="16:16">
      <c r="P7346" s="3"/>
    </row>
    <row r="7347" spans="16:16">
      <c r="P7347" s="3"/>
    </row>
    <row r="7348" spans="16:16">
      <c r="P7348" s="3"/>
    </row>
    <row r="7349" spans="16:16">
      <c r="P7349" s="3"/>
    </row>
    <row r="7350" spans="16:16">
      <c r="P7350" s="3"/>
    </row>
    <row r="7351" spans="16:16">
      <c r="P7351" s="3"/>
    </row>
    <row r="7352" spans="16:16">
      <c r="P7352" s="3"/>
    </row>
    <row r="7353" spans="16:16">
      <c r="P7353" s="3"/>
    </row>
    <row r="7354" spans="16:16">
      <c r="P7354" s="3"/>
    </row>
    <row r="7355" spans="16:16">
      <c r="P7355" s="3"/>
    </row>
    <row r="7356" spans="16:16">
      <c r="P7356" s="3"/>
    </row>
    <row r="7357" spans="16:16">
      <c r="P7357" s="3"/>
    </row>
    <row r="7358" spans="16:16">
      <c r="P7358" s="3"/>
    </row>
    <row r="7359" spans="16:16">
      <c r="P7359" s="3"/>
    </row>
    <row r="7360" spans="16:16">
      <c r="P7360" s="3"/>
    </row>
    <row r="7361" spans="16:16">
      <c r="P7361" s="3"/>
    </row>
    <row r="7362" spans="16:16">
      <c r="P7362" s="3"/>
    </row>
    <row r="7363" spans="16:16">
      <c r="P7363" s="3"/>
    </row>
    <row r="7364" spans="16:16">
      <c r="P7364" s="3"/>
    </row>
    <row r="7365" spans="16:16">
      <c r="P7365" s="3"/>
    </row>
    <row r="7366" spans="16:16">
      <c r="P7366" s="3"/>
    </row>
    <row r="7367" spans="16:16">
      <c r="P7367" s="3"/>
    </row>
    <row r="7368" spans="16:16">
      <c r="P7368" s="3"/>
    </row>
    <row r="7369" spans="16:16">
      <c r="P7369" s="3"/>
    </row>
    <row r="7370" spans="16:16">
      <c r="P7370" s="3"/>
    </row>
    <row r="7371" spans="16:16">
      <c r="P7371" s="3"/>
    </row>
    <row r="7372" spans="16:16">
      <c r="P7372" s="3"/>
    </row>
    <row r="7373" spans="16:16">
      <c r="P7373" s="3"/>
    </row>
    <row r="7374" spans="16:16">
      <c r="P7374" s="3"/>
    </row>
    <row r="7375" spans="16:16">
      <c r="P7375" s="3"/>
    </row>
    <row r="7376" spans="16:16">
      <c r="P7376" s="3"/>
    </row>
    <row r="7377" spans="16:16">
      <c r="P7377" s="3"/>
    </row>
    <row r="7378" spans="16:16">
      <c r="P7378" s="3"/>
    </row>
    <row r="7379" spans="16:16">
      <c r="P7379" s="3"/>
    </row>
    <row r="7380" spans="16:16">
      <c r="P7380" s="3"/>
    </row>
    <row r="7381" spans="16:16">
      <c r="P7381" s="3"/>
    </row>
    <row r="7382" spans="16:16">
      <c r="P7382" s="3"/>
    </row>
    <row r="7383" spans="16:16">
      <c r="P7383" s="3"/>
    </row>
    <row r="7384" spans="16:16">
      <c r="P7384" s="3"/>
    </row>
    <row r="7385" spans="16:16">
      <c r="P7385" s="3"/>
    </row>
    <row r="7386" spans="16:16">
      <c r="P7386" s="3"/>
    </row>
    <row r="7387" spans="16:16">
      <c r="P7387" s="3"/>
    </row>
    <row r="7388" spans="16:16">
      <c r="P7388" s="3"/>
    </row>
    <row r="7389" spans="16:16">
      <c r="P7389" s="3"/>
    </row>
    <row r="7390" spans="16:16">
      <c r="P7390" s="3"/>
    </row>
    <row r="7391" spans="16:16">
      <c r="P7391" s="3"/>
    </row>
    <row r="7392" spans="16:16">
      <c r="P7392" s="3"/>
    </row>
    <row r="7393" spans="16:16">
      <c r="P7393" s="3"/>
    </row>
    <row r="7394" spans="16:16">
      <c r="P7394" s="3"/>
    </row>
    <row r="7395" spans="16:16">
      <c r="P7395" s="3"/>
    </row>
    <row r="7396" spans="16:16">
      <c r="P7396" s="3"/>
    </row>
    <row r="7397" spans="16:16">
      <c r="P7397" s="3"/>
    </row>
    <row r="7398" spans="16:16">
      <c r="P7398" s="3"/>
    </row>
    <row r="7399" spans="16:16">
      <c r="P7399" s="3"/>
    </row>
    <row r="7400" spans="16:16">
      <c r="P7400" s="3"/>
    </row>
    <row r="7401" spans="16:16">
      <c r="P7401" s="3"/>
    </row>
    <row r="7402" spans="16:16">
      <c r="P7402" s="3"/>
    </row>
    <row r="7403" spans="16:16">
      <c r="P7403" s="3"/>
    </row>
    <row r="7404" spans="16:16">
      <c r="P7404" s="3"/>
    </row>
    <row r="7405" spans="16:16">
      <c r="P7405" s="3"/>
    </row>
    <row r="7406" spans="16:16">
      <c r="P7406" s="3"/>
    </row>
    <row r="7407" spans="16:16">
      <c r="P7407" s="3"/>
    </row>
    <row r="7408" spans="16:16">
      <c r="P7408" s="3"/>
    </row>
    <row r="7409" spans="16:16">
      <c r="P7409" s="3"/>
    </row>
    <row r="7410" spans="16:16">
      <c r="P7410" s="3"/>
    </row>
    <row r="7411" spans="16:16">
      <c r="P7411" s="3"/>
    </row>
    <row r="7412" spans="16:16">
      <c r="P7412" s="3"/>
    </row>
    <row r="7413" spans="16:16">
      <c r="P7413" s="3"/>
    </row>
    <row r="7414" spans="16:16">
      <c r="P7414" s="3"/>
    </row>
    <row r="7415" spans="16:16">
      <c r="P7415" s="3"/>
    </row>
    <row r="7416" spans="16:16">
      <c r="P7416" s="3"/>
    </row>
    <row r="7417" spans="16:16">
      <c r="P7417" s="3"/>
    </row>
    <row r="7418" spans="16:16">
      <c r="P7418" s="3"/>
    </row>
    <row r="7419" spans="16:16">
      <c r="P7419" s="3"/>
    </row>
    <row r="7420" spans="16:16">
      <c r="P7420" s="3"/>
    </row>
    <row r="7421" spans="16:16">
      <c r="P7421" s="3"/>
    </row>
    <row r="7422" spans="16:16">
      <c r="P7422" s="3"/>
    </row>
    <row r="7423" spans="16:16">
      <c r="P7423" s="3"/>
    </row>
    <row r="7424" spans="16:16">
      <c r="P7424" s="3"/>
    </row>
    <row r="7425" spans="16:16">
      <c r="P7425" s="3"/>
    </row>
    <row r="7426" spans="16:16">
      <c r="P7426" s="3"/>
    </row>
    <row r="7427" spans="16:16">
      <c r="P7427" s="3"/>
    </row>
    <row r="7428" spans="16:16">
      <c r="P7428" s="3"/>
    </row>
    <row r="7429" spans="16:16">
      <c r="P7429" s="3"/>
    </row>
    <row r="7430" spans="16:16">
      <c r="P7430" s="3"/>
    </row>
    <row r="7431" spans="16:16">
      <c r="P7431" s="3"/>
    </row>
    <row r="7432" spans="16:16">
      <c r="P7432" s="3"/>
    </row>
    <row r="7433" spans="16:16">
      <c r="P7433" s="3"/>
    </row>
    <row r="7434" spans="16:16">
      <c r="P7434" s="3"/>
    </row>
    <row r="7435" spans="16:16">
      <c r="P7435" s="3"/>
    </row>
    <row r="7436" spans="16:16">
      <c r="P7436" s="3"/>
    </row>
    <row r="7437" spans="16:16">
      <c r="P7437" s="3"/>
    </row>
    <row r="7438" spans="16:16">
      <c r="P7438" s="3"/>
    </row>
    <row r="7439" spans="16:16">
      <c r="P7439" s="3"/>
    </row>
    <row r="7440" spans="16:16">
      <c r="P7440" s="3"/>
    </row>
    <row r="7441" spans="16:16">
      <c r="P7441" s="3"/>
    </row>
    <row r="7442" spans="16:16">
      <c r="P7442" s="3"/>
    </row>
    <row r="7443" spans="16:16">
      <c r="P7443" s="3"/>
    </row>
    <row r="7444" spans="16:16">
      <c r="P7444" s="3"/>
    </row>
    <row r="7445" spans="16:16">
      <c r="P7445" s="3"/>
    </row>
    <row r="7446" spans="16:16">
      <c r="P7446" s="3"/>
    </row>
    <row r="7447" spans="16:16">
      <c r="P7447" s="3"/>
    </row>
    <row r="7448" spans="16:16">
      <c r="P7448" s="3"/>
    </row>
    <row r="7449" spans="16:16">
      <c r="P7449" s="3"/>
    </row>
    <row r="7450" spans="16:16">
      <c r="P7450" s="3"/>
    </row>
    <row r="7451" spans="16:16">
      <c r="P7451" s="3"/>
    </row>
    <row r="7452" spans="16:16">
      <c r="P7452" s="3"/>
    </row>
    <row r="7453" spans="16:16">
      <c r="P7453" s="3"/>
    </row>
    <row r="7454" spans="16:16">
      <c r="P7454" s="3"/>
    </row>
    <row r="7455" spans="16:16">
      <c r="P7455" s="3"/>
    </row>
    <row r="7456" spans="16:16">
      <c r="P7456" s="3"/>
    </row>
    <row r="7457" spans="16:16">
      <c r="P7457" s="3"/>
    </row>
    <row r="7458" spans="16:16">
      <c r="P7458" s="3"/>
    </row>
    <row r="7459" spans="16:16">
      <c r="P7459" s="3"/>
    </row>
    <row r="7460" spans="16:16">
      <c r="P7460" s="3"/>
    </row>
    <row r="7461" spans="16:16">
      <c r="P7461" s="3"/>
    </row>
    <row r="7462" spans="16:16">
      <c r="P7462" s="3"/>
    </row>
    <row r="7463" spans="16:16">
      <c r="P7463" s="3"/>
    </row>
    <row r="7464" spans="16:16">
      <c r="P7464" s="3"/>
    </row>
    <row r="7465" spans="16:16">
      <c r="P7465" s="3"/>
    </row>
    <row r="7466" spans="16:16">
      <c r="P7466" s="3"/>
    </row>
    <row r="7467" spans="16:16">
      <c r="P7467" s="3"/>
    </row>
    <row r="7468" spans="16:16">
      <c r="P7468" s="3"/>
    </row>
    <row r="7469" spans="16:16">
      <c r="P7469" s="3"/>
    </row>
    <row r="7470" spans="16:16">
      <c r="P7470" s="3"/>
    </row>
    <row r="7471" spans="16:16">
      <c r="P7471" s="3"/>
    </row>
    <row r="7472" spans="16:16">
      <c r="P7472" s="3"/>
    </row>
    <row r="7473" spans="16:16">
      <c r="P7473" s="3"/>
    </row>
    <row r="7474" spans="16:16">
      <c r="P7474" s="3"/>
    </row>
    <row r="7475" spans="16:16">
      <c r="P7475" s="3"/>
    </row>
    <row r="7476" spans="16:16">
      <c r="P7476" s="3"/>
    </row>
    <row r="7477" spans="16:16">
      <c r="P7477" s="3"/>
    </row>
    <row r="7478" spans="16:16">
      <c r="P7478" s="3"/>
    </row>
    <row r="7479" spans="16:16">
      <c r="P7479" s="3"/>
    </row>
    <row r="7480" spans="16:16">
      <c r="P7480" s="3"/>
    </row>
    <row r="7481" spans="16:16">
      <c r="P7481" s="3"/>
    </row>
    <row r="7482" spans="16:16">
      <c r="P7482" s="3"/>
    </row>
    <row r="7483" spans="16:16">
      <c r="P7483" s="3"/>
    </row>
    <row r="7484" spans="16:16">
      <c r="P7484" s="3"/>
    </row>
    <row r="7485" spans="16:16">
      <c r="P7485" s="3"/>
    </row>
    <row r="7486" spans="16:16">
      <c r="P7486" s="3"/>
    </row>
    <row r="7487" spans="16:16">
      <c r="P7487" s="3"/>
    </row>
    <row r="7488" spans="16:16">
      <c r="P7488" s="3"/>
    </row>
    <row r="7489" spans="16:16">
      <c r="P7489" s="3"/>
    </row>
    <row r="7490" spans="16:16">
      <c r="P7490" s="3"/>
    </row>
    <row r="7491" spans="16:16">
      <c r="P7491" s="3"/>
    </row>
    <row r="7492" spans="16:16">
      <c r="P7492" s="3"/>
    </row>
    <row r="7493" spans="16:16">
      <c r="P7493" s="3"/>
    </row>
    <row r="7494" spans="16:16">
      <c r="P7494" s="3"/>
    </row>
    <row r="7495" spans="16:16">
      <c r="P7495" s="3"/>
    </row>
    <row r="7496" spans="16:16">
      <c r="P7496" s="3"/>
    </row>
    <row r="7497" spans="16:16">
      <c r="P7497" s="3"/>
    </row>
    <row r="7498" spans="16:16">
      <c r="P7498" s="3"/>
    </row>
    <row r="7499" spans="16:16">
      <c r="P7499" s="3"/>
    </row>
    <row r="7500" spans="16:16">
      <c r="P7500" s="3"/>
    </row>
    <row r="7501" spans="16:16">
      <c r="P7501" s="3"/>
    </row>
    <row r="7502" spans="16:16">
      <c r="P7502" s="3"/>
    </row>
    <row r="7503" spans="16:16">
      <c r="P7503" s="3"/>
    </row>
    <row r="7504" spans="16:16">
      <c r="P7504" s="3"/>
    </row>
    <row r="7505" spans="16:16">
      <c r="P7505" s="3"/>
    </row>
    <row r="7506" spans="16:16">
      <c r="P7506" s="3"/>
    </row>
    <row r="7507" spans="16:16">
      <c r="P7507" s="3"/>
    </row>
    <row r="7508" spans="16:16">
      <c r="P7508" s="3"/>
    </row>
    <row r="7509" spans="16:16">
      <c r="P7509" s="3"/>
    </row>
    <row r="7510" spans="16:16">
      <c r="P7510" s="3"/>
    </row>
    <row r="7511" spans="16:16">
      <c r="P7511" s="3"/>
    </row>
    <row r="7512" spans="16:16">
      <c r="P7512" s="3"/>
    </row>
    <row r="7513" spans="16:16">
      <c r="P7513" s="3"/>
    </row>
    <row r="7514" spans="16:16">
      <c r="P7514" s="3"/>
    </row>
    <row r="7515" spans="16:16">
      <c r="P7515" s="3"/>
    </row>
    <row r="7516" spans="16:16">
      <c r="P7516" s="3"/>
    </row>
    <row r="7517" spans="16:16">
      <c r="P7517" s="3"/>
    </row>
    <row r="7518" spans="16:16">
      <c r="P7518" s="3"/>
    </row>
    <row r="7519" spans="16:16">
      <c r="P7519" s="3"/>
    </row>
    <row r="7520" spans="16:16">
      <c r="P7520" s="3"/>
    </row>
    <row r="7521" spans="16:16">
      <c r="P7521" s="3"/>
    </row>
    <row r="7522" spans="16:16">
      <c r="P7522" s="3"/>
    </row>
    <row r="7523" spans="16:16">
      <c r="P7523" s="3"/>
    </row>
    <row r="7524" spans="16:16">
      <c r="P7524" s="3"/>
    </row>
    <row r="7525" spans="16:16">
      <c r="P7525" s="3"/>
    </row>
    <row r="7526" spans="16:16">
      <c r="P7526" s="3"/>
    </row>
    <row r="7527" spans="16:16">
      <c r="P7527" s="3"/>
    </row>
    <row r="7528" spans="16:16">
      <c r="P7528" s="3"/>
    </row>
    <row r="7529" spans="16:16">
      <c r="P7529" s="3"/>
    </row>
    <row r="7530" spans="16:16">
      <c r="P7530" s="3"/>
    </row>
    <row r="7531" spans="16:16">
      <c r="P7531" s="3"/>
    </row>
    <row r="7532" spans="16:16">
      <c r="P7532" s="3"/>
    </row>
    <row r="7533" spans="16:16">
      <c r="P7533" s="3"/>
    </row>
    <row r="7534" spans="16:16">
      <c r="P7534" s="3"/>
    </row>
    <row r="7535" spans="16:16">
      <c r="P7535" s="3"/>
    </row>
    <row r="7536" spans="16:16">
      <c r="P7536" s="3"/>
    </row>
    <row r="7537" spans="16:16">
      <c r="P7537" s="3"/>
    </row>
    <row r="7538" spans="16:16">
      <c r="P7538" s="3"/>
    </row>
    <row r="7539" spans="16:16">
      <c r="P7539" s="3"/>
    </row>
    <row r="7540" spans="16:16">
      <c r="P7540" s="3"/>
    </row>
    <row r="7541" spans="16:16">
      <c r="P7541" s="3"/>
    </row>
    <row r="7542" spans="16:16">
      <c r="P7542" s="3"/>
    </row>
    <row r="7543" spans="16:16">
      <c r="P7543" s="3"/>
    </row>
    <row r="7544" spans="16:16">
      <c r="P7544" s="3"/>
    </row>
    <row r="7545" spans="16:16">
      <c r="P7545" s="3"/>
    </row>
    <row r="7546" spans="16:16">
      <c r="P7546" s="3"/>
    </row>
    <row r="7547" spans="16:16">
      <c r="P7547" s="3"/>
    </row>
    <row r="7548" spans="16:16">
      <c r="P7548" s="3"/>
    </row>
    <row r="7549" spans="16:16">
      <c r="P7549" s="3"/>
    </row>
    <row r="7550" spans="16:16">
      <c r="P7550" s="3"/>
    </row>
    <row r="7551" spans="16:16">
      <c r="P7551" s="3"/>
    </row>
    <row r="7552" spans="16:16">
      <c r="P7552" s="3"/>
    </row>
    <row r="7553" spans="16:16">
      <c r="P7553" s="3"/>
    </row>
    <row r="7554" spans="16:16">
      <c r="P7554" s="3"/>
    </row>
    <row r="7555" spans="16:16">
      <c r="P7555" s="3"/>
    </row>
    <row r="7556" spans="16:16">
      <c r="P7556" s="3"/>
    </row>
    <row r="7557" spans="16:16">
      <c r="P7557" s="3"/>
    </row>
    <row r="7558" spans="16:16">
      <c r="P7558" s="3"/>
    </row>
    <row r="7559" spans="16:16">
      <c r="P7559" s="3"/>
    </row>
    <row r="7560" spans="16:16">
      <c r="P7560" s="3"/>
    </row>
    <row r="7561" spans="16:16">
      <c r="P7561" s="3"/>
    </row>
    <row r="7562" spans="16:16">
      <c r="P7562" s="3"/>
    </row>
    <row r="7563" spans="16:16">
      <c r="P7563" s="3"/>
    </row>
    <row r="7564" spans="16:16">
      <c r="P7564" s="3"/>
    </row>
    <row r="7565" spans="16:16">
      <c r="P7565" s="3"/>
    </row>
    <row r="7566" spans="16:16">
      <c r="P7566" s="3"/>
    </row>
    <row r="7567" spans="16:16">
      <c r="P7567" s="3"/>
    </row>
    <row r="7568" spans="16:16">
      <c r="P7568" s="3"/>
    </row>
    <row r="7569" spans="16:16">
      <c r="P7569" s="3"/>
    </row>
    <row r="7570" spans="16:16">
      <c r="P7570" s="3"/>
    </row>
    <row r="7571" spans="16:16">
      <c r="P7571" s="3"/>
    </row>
    <row r="7572" spans="16:16">
      <c r="P7572" s="3"/>
    </row>
    <row r="7573" spans="16:16">
      <c r="P7573" s="3"/>
    </row>
    <row r="7574" spans="16:16">
      <c r="P7574" s="3"/>
    </row>
    <row r="7575" spans="16:16">
      <c r="P7575" s="3"/>
    </row>
    <row r="7576" spans="16:16">
      <c r="P7576" s="3"/>
    </row>
    <row r="7577" spans="16:16">
      <c r="P7577" s="3"/>
    </row>
    <row r="7578" spans="16:16">
      <c r="P7578" s="3"/>
    </row>
    <row r="7579" spans="16:16">
      <c r="P7579" s="3"/>
    </row>
    <row r="7580" spans="16:16">
      <c r="P7580" s="3"/>
    </row>
    <row r="7581" spans="16:16">
      <c r="P7581" s="3"/>
    </row>
    <row r="7582" spans="16:16">
      <c r="P7582" s="3"/>
    </row>
    <row r="7583" spans="16:16">
      <c r="P7583" s="3"/>
    </row>
    <row r="7584" spans="16:16">
      <c r="P7584" s="3"/>
    </row>
    <row r="7585" spans="16:16">
      <c r="P7585" s="3"/>
    </row>
    <row r="7586" spans="16:16">
      <c r="P7586" s="3"/>
    </row>
    <row r="7587" spans="16:16">
      <c r="P7587" s="3"/>
    </row>
    <row r="7588" spans="16:16">
      <c r="P7588" s="3"/>
    </row>
    <row r="7589" spans="16:16">
      <c r="P7589" s="3"/>
    </row>
    <row r="7590" spans="16:16">
      <c r="P7590" s="3"/>
    </row>
    <row r="7591" spans="16:16">
      <c r="P7591" s="3"/>
    </row>
    <row r="7592" spans="16:16">
      <c r="P7592" s="3"/>
    </row>
    <row r="7593" spans="16:16">
      <c r="P7593" s="3"/>
    </row>
    <row r="7594" spans="16:16">
      <c r="P7594" s="3"/>
    </row>
    <row r="7595" spans="16:16">
      <c r="P7595" s="3"/>
    </row>
    <row r="7596" spans="16:16">
      <c r="P7596" s="3"/>
    </row>
    <row r="7597" spans="16:16">
      <c r="P7597" s="3"/>
    </row>
    <row r="7598" spans="16:16">
      <c r="P7598" s="3"/>
    </row>
    <row r="7599" spans="16:16">
      <c r="P7599" s="3"/>
    </row>
    <row r="7600" spans="16:16">
      <c r="P7600" s="3"/>
    </row>
    <row r="7601" spans="16:16">
      <c r="P7601" s="3"/>
    </row>
    <row r="7602" spans="16:16">
      <c r="P7602" s="3"/>
    </row>
    <row r="7603" spans="16:16">
      <c r="P7603" s="3"/>
    </row>
    <row r="7604" spans="16:16">
      <c r="P7604" s="3"/>
    </row>
    <row r="7605" spans="16:16">
      <c r="P7605" s="3"/>
    </row>
    <row r="7606" spans="16:16">
      <c r="P7606" s="3"/>
    </row>
    <row r="7607" spans="16:16">
      <c r="P7607" s="3"/>
    </row>
    <row r="7608" spans="16:16">
      <c r="P7608" s="3"/>
    </row>
    <row r="7609" spans="16:16">
      <c r="P7609" s="3"/>
    </row>
    <row r="7610" spans="16:16">
      <c r="P7610" s="3"/>
    </row>
    <row r="7611" spans="16:16">
      <c r="P7611" s="3"/>
    </row>
    <row r="7612" spans="16:16">
      <c r="P7612" s="3"/>
    </row>
    <row r="7613" spans="16:16">
      <c r="P7613" s="3"/>
    </row>
    <row r="7614" spans="16:16">
      <c r="P7614" s="3"/>
    </row>
    <row r="7615" spans="16:16">
      <c r="P7615" s="3"/>
    </row>
    <row r="7616" spans="16:16">
      <c r="P7616" s="3"/>
    </row>
    <row r="7617" spans="16:16">
      <c r="P7617" s="3"/>
    </row>
    <row r="7618" spans="16:16">
      <c r="P7618" s="3"/>
    </row>
    <row r="7619" spans="16:16">
      <c r="P7619" s="3"/>
    </row>
    <row r="7620" spans="16:16">
      <c r="P7620" s="3"/>
    </row>
    <row r="7621" spans="16:16">
      <c r="P7621" s="3"/>
    </row>
    <row r="7622" spans="16:16">
      <c r="P7622" s="3"/>
    </row>
    <row r="7623" spans="16:16">
      <c r="P7623" s="3"/>
    </row>
    <row r="7624" spans="16:16">
      <c r="P7624" s="3"/>
    </row>
    <row r="7625" spans="16:16">
      <c r="P7625" s="3"/>
    </row>
    <row r="7626" spans="16:16">
      <c r="P7626" s="3"/>
    </row>
    <row r="7627" spans="16:16">
      <c r="P7627" s="3"/>
    </row>
    <row r="7628" spans="16:16">
      <c r="P7628" s="3"/>
    </row>
    <row r="7629" spans="16:16">
      <c r="P7629" s="3"/>
    </row>
    <row r="7630" spans="16:16">
      <c r="P7630" s="3"/>
    </row>
    <row r="7631" spans="16:16">
      <c r="P7631" s="3"/>
    </row>
    <row r="7632" spans="16:16">
      <c r="P7632" s="3"/>
    </row>
    <row r="7633" spans="16:16">
      <c r="P7633" s="3"/>
    </row>
    <row r="7634" spans="16:16">
      <c r="P7634" s="3"/>
    </row>
    <row r="7635" spans="16:16">
      <c r="P7635" s="3"/>
    </row>
    <row r="7636" spans="16:16">
      <c r="P7636" s="3"/>
    </row>
    <row r="7637" spans="16:16">
      <c r="P7637" s="3"/>
    </row>
    <row r="7638" spans="16:16">
      <c r="P7638" s="3"/>
    </row>
    <row r="7639" spans="16:16">
      <c r="P7639" s="3"/>
    </row>
    <row r="7640" spans="16:16">
      <c r="P7640" s="3"/>
    </row>
    <row r="7641" spans="16:16">
      <c r="P7641" s="3"/>
    </row>
    <row r="7642" spans="16:16">
      <c r="P7642" s="3"/>
    </row>
    <row r="7643" spans="16:16">
      <c r="P7643" s="3"/>
    </row>
    <row r="7644" spans="16:16">
      <c r="P7644" s="3"/>
    </row>
    <row r="7645" spans="16:16">
      <c r="P7645" s="3"/>
    </row>
    <row r="7646" spans="16:16">
      <c r="P7646" s="3"/>
    </row>
    <row r="7647" spans="16:16">
      <c r="P7647" s="3"/>
    </row>
    <row r="7648" spans="16:16">
      <c r="P7648" s="3"/>
    </row>
    <row r="7649" spans="16:16">
      <c r="P7649" s="3"/>
    </row>
    <row r="7650" spans="16:16">
      <c r="P7650" s="3"/>
    </row>
    <row r="7651" spans="16:16">
      <c r="P7651" s="3"/>
    </row>
    <row r="7652" spans="16:16">
      <c r="P7652" s="3"/>
    </row>
    <row r="7653" spans="16:16">
      <c r="P7653" s="3"/>
    </row>
    <row r="7654" spans="16:16">
      <c r="P7654" s="3"/>
    </row>
    <row r="7655" spans="16:16">
      <c r="P7655" s="3"/>
    </row>
    <row r="7656" spans="16:16">
      <c r="P7656" s="3"/>
    </row>
    <row r="7657" spans="16:16">
      <c r="P7657" s="3"/>
    </row>
    <row r="7658" spans="16:16">
      <c r="P7658" s="3"/>
    </row>
    <row r="7659" spans="16:16">
      <c r="P7659" s="3"/>
    </row>
    <row r="7660" spans="16:16">
      <c r="P7660" s="3"/>
    </row>
    <row r="7661" spans="16:16">
      <c r="P7661" s="3"/>
    </row>
    <row r="7662" spans="16:16">
      <c r="P7662" s="3"/>
    </row>
    <row r="7663" spans="16:16">
      <c r="P7663" s="3"/>
    </row>
    <row r="7664" spans="16:16">
      <c r="P7664" s="3"/>
    </row>
    <row r="7665" spans="16:16">
      <c r="P7665" s="3"/>
    </row>
    <row r="7666" spans="16:16">
      <c r="P7666" s="3"/>
    </row>
    <row r="7667" spans="16:16">
      <c r="P7667" s="3"/>
    </row>
    <row r="7668" spans="16:16">
      <c r="P7668" s="3"/>
    </row>
    <row r="7669" spans="16:16">
      <c r="P7669" s="3"/>
    </row>
    <row r="7670" spans="16:16">
      <c r="P7670" s="3"/>
    </row>
    <row r="7671" spans="16:16">
      <c r="P7671" s="3"/>
    </row>
    <row r="7672" spans="16:16">
      <c r="P7672" s="3"/>
    </row>
    <row r="7673" spans="16:16">
      <c r="P7673" s="3"/>
    </row>
    <row r="7674" spans="16:16">
      <c r="P7674" s="3"/>
    </row>
    <row r="7675" spans="16:16">
      <c r="P7675" s="3"/>
    </row>
    <row r="7676" spans="16:16">
      <c r="P7676" s="3"/>
    </row>
    <row r="7677" spans="16:16">
      <c r="P7677" s="3"/>
    </row>
    <row r="7678" spans="16:16">
      <c r="P7678" s="3"/>
    </row>
    <row r="7679" spans="16:16">
      <c r="P7679" s="3"/>
    </row>
    <row r="7680" spans="16:16">
      <c r="P7680" s="3"/>
    </row>
    <row r="7681" spans="16:16">
      <c r="P7681" s="3"/>
    </row>
    <row r="7682" spans="16:16">
      <c r="P7682" s="3"/>
    </row>
    <row r="7683" spans="16:16">
      <c r="P7683" s="3"/>
    </row>
    <row r="7684" spans="16:16">
      <c r="P7684" s="3"/>
    </row>
    <row r="7685" spans="16:16">
      <c r="P7685" s="3"/>
    </row>
    <row r="7686" spans="16:16">
      <c r="P7686" s="3"/>
    </row>
    <row r="7687" spans="16:16">
      <c r="P7687" s="3"/>
    </row>
    <row r="7688" spans="16:16">
      <c r="P7688" s="3"/>
    </row>
    <row r="7689" spans="16:16">
      <c r="P7689" s="3"/>
    </row>
    <row r="7690" spans="16:16">
      <c r="P7690" s="3"/>
    </row>
    <row r="7691" spans="16:16">
      <c r="P7691" s="3"/>
    </row>
    <row r="7692" spans="16:16">
      <c r="P7692" s="3"/>
    </row>
    <row r="7693" spans="16:16">
      <c r="P7693" s="3"/>
    </row>
    <row r="7694" spans="16:16">
      <c r="P7694" s="3"/>
    </row>
    <row r="7695" spans="16:16">
      <c r="P7695" s="3"/>
    </row>
    <row r="7696" spans="16:16">
      <c r="P7696" s="3"/>
    </row>
    <row r="7697" spans="16:16">
      <c r="P7697" s="3"/>
    </row>
    <row r="7698" spans="16:16">
      <c r="P7698" s="3"/>
    </row>
    <row r="7699" spans="16:16">
      <c r="P7699" s="3"/>
    </row>
    <row r="7700" spans="16:16">
      <c r="P7700" s="3"/>
    </row>
    <row r="7701" spans="16:16">
      <c r="P7701" s="3"/>
    </row>
    <row r="7702" spans="16:16">
      <c r="P7702" s="3"/>
    </row>
    <row r="7703" spans="16:16">
      <c r="P7703" s="3"/>
    </row>
    <row r="7704" spans="16:16">
      <c r="P7704" s="3"/>
    </row>
    <row r="7705" spans="16:16">
      <c r="P7705" s="3"/>
    </row>
    <row r="7706" spans="16:16">
      <c r="P7706" s="3"/>
    </row>
    <row r="7707" spans="16:16">
      <c r="P7707" s="3"/>
    </row>
    <row r="7708" spans="16:16">
      <c r="P7708" s="3"/>
    </row>
    <row r="7709" spans="16:16">
      <c r="P7709" s="3"/>
    </row>
    <row r="7710" spans="16:16">
      <c r="P7710" s="3"/>
    </row>
    <row r="7711" spans="16:16">
      <c r="P7711" s="3"/>
    </row>
    <row r="7712" spans="16:16">
      <c r="P7712" s="3"/>
    </row>
    <row r="7713" spans="16:16">
      <c r="P7713" s="3"/>
    </row>
    <row r="7714" spans="16:16">
      <c r="P7714" s="3"/>
    </row>
    <row r="7715" spans="16:16">
      <c r="P7715" s="3"/>
    </row>
    <row r="7716" spans="16:16">
      <c r="P7716" s="3"/>
    </row>
    <row r="7717" spans="16:16">
      <c r="P7717" s="3"/>
    </row>
    <row r="7718" spans="16:16">
      <c r="P7718" s="3"/>
    </row>
    <row r="7719" spans="16:16">
      <c r="P7719" s="3"/>
    </row>
    <row r="7720" spans="16:16">
      <c r="P7720" s="3"/>
    </row>
    <row r="7721" spans="16:16">
      <c r="P7721" s="3"/>
    </row>
    <row r="7722" spans="16:16">
      <c r="P7722" s="3"/>
    </row>
    <row r="7723" spans="16:16">
      <c r="P7723" s="3"/>
    </row>
    <row r="7724" spans="16:16">
      <c r="P7724" s="3"/>
    </row>
    <row r="7725" spans="16:16">
      <c r="P7725" s="3"/>
    </row>
    <row r="7726" spans="16:16">
      <c r="P7726" s="3"/>
    </row>
    <row r="7727" spans="16:16">
      <c r="P7727" s="3"/>
    </row>
    <row r="7728" spans="16:16">
      <c r="P7728" s="3"/>
    </row>
    <row r="7729" spans="16:16">
      <c r="P7729" s="3"/>
    </row>
    <row r="7730" spans="16:16">
      <c r="P7730" s="3"/>
    </row>
    <row r="7731" spans="16:16">
      <c r="P7731" s="3"/>
    </row>
    <row r="7732" spans="16:16">
      <c r="P7732" s="3"/>
    </row>
    <row r="7733" spans="16:16">
      <c r="P7733" s="3"/>
    </row>
    <row r="7734" spans="16:16">
      <c r="P7734" s="3"/>
    </row>
    <row r="7735" spans="16:16">
      <c r="P7735" s="3"/>
    </row>
    <row r="7736" spans="16:16">
      <c r="P7736" s="3"/>
    </row>
    <row r="7737" spans="16:16">
      <c r="P7737" s="3"/>
    </row>
    <row r="7738" spans="16:16">
      <c r="P7738" s="3"/>
    </row>
    <row r="7739" spans="16:16">
      <c r="P7739" s="3"/>
    </row>
    <row r="7740" spans="16:16">
      <c r="P7740" s="3"/>
    </row>
    <row r="7741" spans="16:16">
      <c r="P7741" s="3"/>
    </row>
    <row r="7742" spans="16:16">
      <c r="P7742" s="3"/>
    </row>
    <row r="7743" spans="16:16">
      <c r="P7743" s="3"/>
    </row>
    <row r="7744" spans="16:16">
      <c r="P7744" s="3"/>
    </row>
    <row r="7745" spans="16:16">
      <c r="P7745" s="3"/>
    </row>
    <row r="7746" spans="16:16">
      <c r="P7746" s="3"/>
    </row>
    <row r="7747" spans="16:16">
      <c r="P7747" s="3"/>
    </row>
    <row r="7748" spans="16:16">
      <c r="P7748" s="3"/>
    </row>
    <row r="7749" spans="16:16">
      <c r="P7749" s="3"/>
    </row>
    <row r="7750" spans="16:16">
      <c r="P7750" s="3"/>
    </row>
    <row r="7751" spans="16:16">
      <c r="P7751" s="3"/>
    </row>
    <row r="7752" spans="16:16">
      <c r="P7752" s="3"/>
    </row>
    <row r="7753" spans="16:16">
      <c r="P7753" s="3"/>
    </row>
    <row r="7754" spans="16:16">
      <c r="P7754" s="3"/>
    </row>
    <row r="7755" spans="16:16">
      <c r="P7755" s="3"/>
    </row>
    <row r="7756" spans="16:16">
      <c r="P7756" s="3"/>
    </row>
    <row r="7757" spans="16:16">
      <c r="P7757" s="3"/>
    </row>
    <row r="7758" spans="16:16">
      <c r="P7758" s="3"/>
    </row>
    <row r="7759" spans="16:16">
      <c r="P7759" s="3"/>
    </row>
    <row r="7760" spans="16:16">
      <c r="P7760" s="3"/>
    </row>
    <row r="7761" spans="16:16">
      <c r="P7761" s="3"/>
    </row>
    <row r="7762" spans="16:16">
      <c r="P7762" s="3"/>
    </row>
    <row r="7763" spans="16:16">
      <c r="P7763" s="3"/>
    </row>
    <row r="7764" spans="16:16">
      <c r="P7764" s="3"/>
    </row>
    <row r="7765" spans="16:16">
      <c r="P7765" s="3"/>
    </row>
    <row r="7766" spans="16:16">
      <c r="P7766" s="3"/>
    </row>
    <row r="7767" spans="16:16">
      <c r="P7767" s="3"/>
    </row>
    <row r="7768" spans="16:16">
      <c r="P7768" s="3"/>
    </row>
    <row r="7769" spans="16:16">
      <c r="P7769" s="3"/>
    </row>
    <row r="7770" spans="16:16">
      <c r="P7770" s="3"/>
    </row>
    <row r="7771" spans="16:16">
      <c r="P7771" s="3"/>
    </row>
    <row r="7772" spans="16:16">
      <c r="P7772" s="3"/>
    </row>
    <row r="7773" spans="16:16">
      <c r="P7773" s="3"/>
    </row>
    <row r="7774" spans="16:16">
      <c r="P7774" s="3"/>
    </row>
    <row r="7775" spans="16:16">
      <c r="P7775" s="3"/>
    </row>
    <row r="7776" spans="16:16">
      <c r="P7776" s="3"/>
    </row>
    <row r="7777" spans="16:16">
      <c r="P7777" s="3"/>
    </row>
    <row r="7778" spans="16:16">
      <c r="P7778" s="3"/>
    </row>
    <row r="7779" spans="16:16">
      <c r="P7779" s="3"/>
    </row>
    <row r="7780" spans="16:16">
      <c r="P7780" s="3"/>
    </row>
    <row r="7781" spans="16:16">
      <c r="P7781" s="3"/>
    </row>
    <row r="7782" spans="16:16">
      <c r="P7782" s="3"/>
    </row>
    <row r="7783" spans="16:16">
      <c r="P7783" s="3"/>
    </row>
    <row r="7784" spans="16:16">
      <c r="P7784" s="3"/>
    </row>
    <row r="7785" spans="16:16">
      <c r="P7785" s="3"/>
    </row>
    <row r="7786" spans="16:16">
      <c r="P7786" s="3"/>
    </row>
    <row r="7787" spans="16:16">
      <c r="P7787" s="3"/>
    </row>
    <row r="7788" spans="16:16">
      <c r="P7788" s="3"/>
    </row>
    <row r="7789" spans="16:16">
      <c r="P7789" s="3"/>
    </row>
    <row r="7790" spans="16:16">
      <c r="P7790" s="3"/>
    </row>
    <row r="7791" spans="16:16">
      <c r="P7791" s="3"/>
    </row>
    <row r="7792" spans="16:16">
      <c r="P7792" s="3"/>
    </row>
    <row r="7793" spans="16:16">
      <c r="P7793" s="3"/>
    </row>
    <row r="7794" spans="16:16">
      <c r="P7794" s="3"/>
    </row>
    <row r="7795" spans="16:16">
      <c r="P7795" s="3"/>
    </row>
    <row r="7796" spans="16:16">
      <c r="P7796" s="3"/>
    </row>
    <row r="7797" spans="16:16">
      <c r="P7797" s="3"/>
    </row>
    <row r="7798" spans="16:16">
      <c r="P7798" s="3"/>
    </row>
    <row r="7799" spans="16:16">
      <c r="P7799" s="3"/>
    </row>
    <row r="7800" spans="16:16">
      <c r="P7800" s="3"/>
    </row>
    <row r="7801" spans="16:16">
      <c r="P7801" s="3"/>
    </row>
    <row r="7802" spans="16:16">
      <c r="P7802" s="3"/>
    </row>
    <row r="7803" spans="16:16">
      <c r="P7803" s="3"/>
    </row>
    <row r="7804" spans="16:16">
      <c r="P7804" s="3"/>
    </row>
    <row r="7805" spans="16:16">
      <c r="P7805" s="3"/>
    </row>
    <row r="7806" spans="16:16">
      <c r="P7806" s="3"/>
    </row>
    <row r="7807" spans="16:16">
      <c r="P7807" s="3"/>
    </row>
    <row r="7808" spans="16:16">
      <c r="P7808" s="3"/>
    </row>
    <row r="7809" spans="16:16">
      <c r="P7809" s="3"/>
    </row>
    <row r="7810" spans="16:16">
      <c r="P7810" s="3"/>
    </row>
    <row r="7811" spans="16:16">
      <c r="P7811" s="3"/>
    </row>
    <row r="7812" spans="16:16">
      <c r="P7812" s="3"/>
    </row>
    <row r="7813" spans="16:16">
      <c r="P7813" s="3"/>
    </row>
    <row r="7814" spans="16:16">
      <c r="P7814" s="3"/>
    </row>
    <row r="7815" spans="16:16">
      <c r="P7815" s="3"/>
    </row>
    <row r="7816" spans="16:16">
      <c r="P7816" s="3"/>
    </row>
    <row r="7817" spans="16:16">
      <c r="P7817" s="3"/>
    </row>
    <row r="7818" spans="16:16">
      <c r="P7818" s="3"/>
    </row>
    <row r="7819" spans="16:16">
      <c r="P7819" s="3"/>
    </row>
    <row r="7820" spans="16:16">
      <c r="P7820" s="3"/>
    </row>
    <row r="7821" spans="16:16">
      <c r="P7821" s="3"/>
    </row>
    <row r="7822" spans="16:16">
      <c r="P7822" s="3"/>
    </row>
    <row r="7823" spans="16:16">
      <c r="P7823" s="3"/>
    </row>
    <row r="7824" spans="16:16">
      <c r="P7824" s="3"/>
    </row>
    <row r="7825" spans="16:16">
      <c r="P7825" s="3"/>
    </row>
    <row r="7826" spans="16:16">
      <c r="P7826" s="3"/>
    </row>
    <row r="7827" spans="16:16">
      <c r="P7827" s="3"/>
    </row>
    <row r="7828" spans="16:16">
      <c r="P7828" s="3"/>
    </row>
    <row r="7829" spans="16:16">
      <c r="P7829" s="3"/>
    </row>
    <row r="7830" spans="16:16">
      <c r="P7830" s="3"/>
    </row>
    <row r="7831" spans="16:16">
      <c r="P7831" s="3"/>
    </row>
    <row r="7832" spans="16:16">
      <c r="P7832" s="3"/>
    </row>
    <row r="7833" spans="16:16">
      <c r="P7833" s="3"/>
    </row>
    <row r="7834" spans="16:16">
      <c r="P7834" s="3"/>
    </row>
    <row r="7835" spans="16:16">
      <c r="P7835" s="3"/>
    </row>
    <row r="7836" spans="16:16">
      <c r="P7836" s="3"/>
    </row>
    <row r="7837" spans="16:16">
      <c r="P7837" s="3"/>
    </row>
    <row r="7838" spans="16:16">
      <c r="P7838" s="3"/>
    </row>
    <row r="7839" spans="16:16">
      <c r="P7839" s="3"/>
    </row>
    <row r="7840" spans="16:16">
      <c r="P7840" s="3"/>
    </row>
    <row r="7841" spans="16:16">
      <c r="P7841" s="3"/>
    </row>
    <row r="7842" spans="16:16">
      <c r="P7842" s="3"/>
    </row>
    <row r="7843" spans="16:16">
      <c r="P7843" s="3"/>
    </row>
    <row r="7844" spans="16:16">
      <c r="P7844" s="3"/>
    </row>
    <row r="7845" spans="16:16">
      <c r="P7845" s="3"/>
    </row>
    <row r="7846" spans="16:16">
      <c r="P7846" s="3"/>
    </row>
    <row r="7847" spans="16:16">
      <c r="P7847" s="3"/>
    </row>
    <row r="7848" spans="16:16">
      <c r="P7848" s="3"/>
    </row>
    <row r="7849" spans="16:16">
      <c r="P7849" s="3"/>
    </row>
    <row r="7850" spans="16:16">
      <c r="P7850" s="3"/>
    </row>
    <row r="7851" spans="16:16">
      <c r="P7851" s="3"/>
    </row>
    <row r="7852" spans="16:16">
      <c r="P7852" s="3"/>
    </row>
    <row r="7853" spans="16:16">
      <c r="P7853" s="3"/>
    </row>
    <row r="7854" spans="16:16">
      <c r="P7854" s="3"/>
    </row>
    <row r="7855" spans="16:16">
      <c r="P7855" s="3"/>
    </row>
    <row r="7856" spans="16:16">
      <c r="P7856" s="3"/>
    </row>
    <row r="7857" spans="16:16">
      <c r="P7857" s="3"/>
    </row>
    <row r="7858" spans="16:16">
      <c r="P7858" s="3"/>
    </row>
    <row r="7859" spans="16:16">
      <c r="P7859" s="3"/>
    </row>
    <row r="7860" spans="16:16">
      <c r="P7860" s="3"/>
    </row>
    <row r="7861" spans="16:16">
      <c r="P7861" s="3"/>
    </row>
    <row r="7862" spans="16:16">
      <c r="P7862" s="3"/>
    </row>
    <row r="7863" spans="16:16">
      <c r="P7863" s="3"/>
    </row>
    <row r="7864" spans="16:16">
      <c r="P7864" s="3"/>
    </row>
    <row r="7865" spans="16:16">
      <c r="P7865" s="3"/>
    </row>
    <row r="7866" spans="16:16">
      <c r="P7866" s="3"/>
    </row>
    <row r="7867" spans="16:16">
      <c r="P7867" s="3"/>
    </row>
    <row r="7868" spans="16:16">
      <c r="P7868" s="3"/>
    </row>
    <row r="7869" spans="16:16">
      <c r="P7869" s="3"/>
    </row>
    <row r="7870" spans="16:16">
      <c r="P7870" s="3"/>
    </row>
    <row r="7871" spans="16:16">
      <c r="P7871" s="3"/>
    </row>
    <row r="7872" spans="16:16">
      <c r="P7872" s="3"/>
    </row>
    <row r="7873" spans="16:16">
      <c r="P7873" s="3"/>
    </row>
    <row r="7874" spans="16:16">
      <c r="P7874" s="3"/>
    </row>
    <row r="7875" spans="16:16">
      <c r="P7875" s="3"/>
    </row>
    <row r="7876" spans="16:16">
      <c r="P7876" s="3"/>
    </row>
    <row r="7877" spans="16:16">
      <c r="P7877" s="3"/>
    </row>
    <row r="7878" spans="16:16">
      <c r="P7878" s="3"/>
    </row>
    <row r="7879" spans="16:16">
      <c r="P7879" s="3"/>
    </row>
    <row r="7880" spans="16:16">
      <c r="P7880" s="3"/>
    </row>
    <row r="7881" spans="16:16">
      <c r="P7881" s="3"/>
    </row>
    <row r="7882" spans="16:16">
      <c r="P7882" s="3"/>
    </row>
    <row r="7883" spans="16:16">
      <c r="P7883" s="3"/>
    </row>
    <row r="7884" spans="16:16">
      <c r="P7884" s="3"/>
    </row>
    <row r="7885" spans="16:16">
      <c r="P7885" s="3"/>
    </row>
    <row r="7886" spans="16:16">
      <c r="P7886" s="3"/>
    </row>
    <row r="7887" spans="16:16">
      <c r="P7887" s="3"/>
    </row>
    <row r="7888" spans="16:16">
      <c r="P7888" s="3"/>
    </row>
    <row r="7889" spans="16:16">
      <c r="P7889" s="3"/>
    </row>
    <row r="7890" spans="16:16">
      <c r="P7890" s="3"/>
    </row>
    <row r="7891" spans="16:16">
      <c r="P7891" s="3"/>
    </row>
    <row r="7892" spans="16:16">
      <c r="P7892" s="3"/>
    </row>
    <row r="7893" spans="16:16">
      <c r="P7893" s="3"/>
    </row>
    <row r="7894" spans="16:16">
      <c r="P7894" s="3"/>
    </row>
    <row r="7895" spans="16:16">
      <c r="P7895" s="3"/>
    </row>
    <row r="7896" spans="16:16">
      <c r="P7896" s="3"/>
    </row>
    <row r="7897" spans="16:16">
      <c r="P7897" s="3"/>
    </row>
    <row r="7898" spans="16:16">
      <c r="P7898" s="3"/>
    </row>
    <row r="7899" spans="16:16">
      <c r="P7899" s="3"/>
    </row>
    <row r="7900" spans="16:16">
      <c r="P7900" s="3"/>
    </row>
    <row r="7901" spans="16:16">
      <c r="P7901" s="3"/>
    </row>
    <row r="7902" spans="16:16">
      <c r="P7902" s="3"/>
    </row>
    <row r="7903" spans="16:16">
      <c r="P7903" s="3"/>
    </row>
    <row r="7904" spans="16:16">
      <c r="P7904" s="3"/>
    </row>
    <row r="7905" spans="16:16">
      <c r="P7905" s="3"/>
    </row>
    <row r="7906" spans="16:16">
      <c r="P7906" s="3"/>
    </row>
    <row r="7907" spans="16:16">
      <c r="P7907" s="3"/>
    </row>
    <row r="7908" spans="16:16">
      <c r="P7908" s="3"/>
    </row>
    <row r="7909" spans="16:16">
      <c r="P7909" s="3"/>
    </row>
    <row r="7910" spans="16:16">
      <c r="P7910" s="3"/>
    </row>
    <row r="7911" spans="16:16">
      <c r="P7911" s="3"/>
    </row>
    <row r="7912" spans="16:16">
      <c r="P7912" s="3"/>
    </row>
    <row r="7913" spans="16:16">
      <c r="P7913" s="3"/>
    </row>
    <row r="7914" spans="16:16">
      <c r="P7914" s="3"/>
    </row>
    <row r="7915" spans="16:16">
      <c r="P7915" s="3"/>
    </row>
    <row r="7916" spans="16:16">
      <c r="P7916" s="3"/>
    </row>
    <row r="7917" spans="16:16">
      <c r="P7917" s="3"/>
    </row>
    <row r="7918" spans="16:16">
      <c r="P7918" s="3"/>
    </row>
    <row r="7919" spans="16:16">
      <c r="P7919" s="3"/>
    </row>
    <row r="7920" spans="16:16">
      <c r="P7920" s="3"/>
    </row>
    <row r="7921" spans="16:16">
      <c r="P7921" s="3"/>
    </row>
    <row r="7922" spans="16:16">
      <c r="P7922" s="3"/>
    </row>
    <row r="7923" spans="16:16">
      <c r="P7923" s="3"/>
    </row>
    <row r="7924" spans="16:16">
      <c r="P7924" s="3"/>
    </row>
    <row r="7925" spans="16:16">
      <c r="P7925" s="3"/>
    </row>
    <row r="7926" spans="16:16">
      <c r="P7926" s="3"/>
    </row>
    <row r="7927" spans="16:16">
      <c r="P7927" s="3"/>
    </row>
    <row r="7928" spans="16:16">
      <c r="P7928" s="3"/>
    </row>
    <row r="7929" spans="16:16">
      <c r="P7929" s="3"/>
    </row>
    <row r="7930" spans="16:16">
      <c r="P7930" s="3"/>
    </row>
    <row r="7931" spans="16:16">
      <c r="P7931" s="3"/>
    </row>
    <row r="7932" spans="16:16">
      <c r="P7932" s="3"/>
    </row>
    <row r="7933" spans="16:16">
      <c r="P7933" s="3"/>
    </row>
    <row r="7934" spans="16:16">
      <c r="P7934" s="3"/>
    </row>
    <row r="7935" spans="16:16">
      <c r="P7935" s="3"/>
    </row>
    <row r="7936" spans="16:16">
      <c r="P7936" s="3"/>
    </row>
    <row r="7937" spans="16:16">
      <c r="P7937" s="3"/>
    </row>
    <row r="7938" spans="16:16">
      <c r="P7938" s="3"/>
    </row>
    <row r="7939" spans="16:16">
      <c r="P7939" s="3"/>
    </row>
    <row r="7940" spans="16:16">
      <c r="P7940" s="3"/>
    </row>
    <row r="7941" spans="16:16">
      <c r="P7941" s="3"/>
    </row>
    <row r="7942" spans="16:16">
      <c r="P7942" s="3"/>
    </row>
    <row r="7943" spans="16:16">
      <c r="P7943" s="3"/>
    </row>
    <row r="7944" spans="16:16">
      <c r="P7944" s="3"/>
    </row>
    <row r="7945" spans="16:16">
      <c r="P7945" s="3"/>
    </row>
    <row r="7946" spans="16:16">
      <c r="P7946" s="3"/>
    </row>
    <row r="7947" spans="16:16">
      <c r="P7947" s="3"/>
    </row>
    <row r="7948" spans="16:16">
      <c r="P7948" s="3"/>
    </row>
    <row r="7949" spans="16:16">
      <c r="P7949" s="3"/>
    </row>
    <row r="7950" spans="16:16">
      <c r="P7950" s="3"/>
    </row>
    <row r="7951" spans="16:16">
      <c r="P7951" s="3"/>
    </row>
    <row r="7952" spans="16:16">
      <c r="P7952" s="3"/>
    </row>
    <row r="7953" spans="16:16">
      <c r="P7953" s="3"/>
    </row>
    <row r="7954" spans="16:16">
      <c r="P7954" s="3"/>
    </row>
    <row r="7955" spans="16:16">
      <c r="P7955" s="3"/>
    </row>
    <row r="7956" spans="16:16">
      <c r="P7956" s="3"/>
    </row>
    <row r="7957" spans="16:16">
      <c r="P7957" s="3"/>
    </row>
    <row r="7958" spans="16:16">
      <c r="P7958" s="3"/>
    </row>
    <row r="7959" spans="16:16">
      <c r="P7959" s="3"/>
    </row>
    <row r="7960" spans="16:16">
      <c r="P7960" s="3"/>
    </row>
    <row r="7961" spans="16:16">
      <c r="P7961" s="3"/>
    </row>
    <row r="7962" spans="16:16">
      <c r="P7962" s="3"/>
    </row>
    <row r="7963" spans="16:16">
      <c r="P7963" s="3"/>
    </row>
    <row r="7964" spans="16:16">
      <c r="P7964" s="3"/>
    </row>
    <row r="7965" spans="16:16">
      <c r="P7965" s="3"/>
    </row>
    <row r="7966" spans="16:16">
      <c r="P7966" s="3"/>
    </row>
    <row r="7967" spans="16:16">
      <c r="P7967" s="3"/>
    </row>
    <row r="7968" spans="16:16">
      <c r="P7968" s="3"/>
    </row>
    <row r="7969" spans="16:16">
      <c r="P7969" s="3"/>
    </row>
    <row r="7970" spans="16:16">
      <c r="P7970" s="3"/>
    </row>
    <row r="7971" spans="16:16">
      <c r="P7971" s="3"/>
    </row>
    <row r="7972" spans="16:16">
      <c r="P7972" s="3"/>
    </row>
    <row r="7973" spans="16:16">
      <c r="P7973" s="3"/>
    </row>
    <row r="7974" spans="16:16">
      <c r="P7974" s="3"/>
    </row>
    <row r="7975" spans="16:16">
      <c r="P7975" s="3"/>
    </row>
    <row r="7976" spans="16:16">
      <c r="P7976" s="3"/>
    </row>
    <row r="7977" spans="16:16">
      <c r="P7977" s="3"/>
    </row>
    <row r="7978" spans="16:16">
      <c r="P7978" s="3"/>
    </row>
    <row r="7979" spans="16:16">
      <c r="P7979" s="3"/>
    </row>
    <row r="7980" spans="16:16">
      <c r="P7980" s="3"/>
    </row>
    <row r="7981" spans="16:16">
      <c r="P7981" s="3"/>
    </row>
    <row r="7982" spans="16:16">
      <c r="P7982" s="3"/>
    </row>
    <row r="7983" spans="16:16">
      <c r="P7983" s="3"/>
    </row>
    <row r="7984" spans="16:16">
      <c r="P7984" s="3"/>
    </row>
    <row r="7985" spans="16:16">
      <c r="P7985" s="3"/>
    </row>
    <row r="7986" spans="16:16">
      <c r="P7986" s="3"/>
    </row>
    <row r="7987" spans="16:16">
      <c r="P7987" s="3"/>
    </row>
    <row r="7988" spans="16:16">
      <c r="P7988" s="3"/>
    </row>
    <row r="7989" spans="16:16">
      <c r="P7989" s="3"/>
    </row>
    <row r="7990" spans="16:16">
      <c r="P7990" s="3"/>
    </row>
    <row r="7991" spans="16:16">
      <c r="P7991" s="3"/>
    </row>
    <row r="7992" spans="16:16">
      <c r="P7992" s="3"/>
    </row>
    <row r="7993" spans="16:16">
      <c r="P7993" s="3"/>
    </row>
    <row r="7994" spans="16:16">
      <c r="P7994" s="3"/>
    </row>
    <row r="7995" spans="16:16">
      <c r="P7995" s="3"/>
    </row>
    <row r="7996" spans="16:16">
      <c r="P7996" s="3"/>
    </row>
    <row r="7997" spans="16:16">
      <c r="P7997" s="3"/>
    </row>
    <row r="7998" spans="16:16">
      <c r="P7998" s="3"/>
    </row>
    <row r="7999" spans="16:16">
      <c r="P7999" s="3"/>
    </row>
    <row r="8000" spans="16:16">
      <c r="P8000" s="3"/>
    </row>
    <row r="8001" spans="16:16">
      <c r="P8001" s="3"/>
    </row>
    <row r="8002" spans="16:16">
      <c r="P8002" s="3"/>
    </row>
    <row r="8003" spans="16:16">
      <c r="P8003" s="3"/>
    </row>
    <row r="8004" spans="16:16">
      <c r="P8004" s="3"/>
    </row>
    <row r="8005" spans="16:16">
      <c r="P8005" s="3"/>
    </row>
    <row r="8006" spans="16:16">
      <c r="P8006" s="3"/>
    </row>
    <row r="8007" spans="16:16">
      <c r="P8007" s="3"/>
    </row>
    <row r="8008" spans="16:16">
      <c r="P8008" s="3"/>
    </row>
    <row r="8009" spans="16:16">
      <c r="P8009" s="3"/>
    </row>
    <row r="8010" spans="16:16">
      <c r="P8010" s="3"/>
    </row>
    <row r="8011" spans="16:16">
      <c r="P8011" s="3"/>
    </row>
    <row r="8012" spans="16:16">
      <c r="P8012" s="3"/>
    </row>
    <row r="8013" spans="16:16">
      <c r="P8013" s="3"/>
    </row>
    <row r="8014" spans="16:16">
      <c r="P8014" s="3"/>
    </row>
    <row r="8015" spans="16:16">
      <c r="P8015" s="3"/>
    </row>
    <row r="8016" spans="16:16">
      <c r="P8016" s="3"/>
    </row>
    <row r="8017" spans="16:16">
      <c r="P8017" s="3"/>
    </row>
    <row r="8018" spans="16:16">
      <c r="P8018" s="3"/>
    </row>
    <row r="8019" spans="16:16">
      <c r="P8019" s="3"/>
    </row>
    <row r="8020" spans="16:16">
      <c r="P8020" s="3"/>
    </row>
    <row r="8021" spans="16:16">
      <c r="P8021" s="3"/>
    </row>
    <row r="8022" spans="16:16">
      <c r="P8022" s="3"/>
    </row>
    <row r="8023" spans="16:16">
      <c r="P8023" s="3"/>
    </row>
    <row r="8024" spans="16:16">
      <c r="P8024" s="3"/>
    </row>
    <row r="8025" spans="16:16">
      <c r="P8025" s="3"/>
    </row>
    <row r="8026" spans="16:16">
      <c r="P8026" s="3"/>
    </row>
    <row r="8027" spans="16:16">
      <c r="P8027" s="3"/>
    </row>
    <row r="8028" spans="16:16">
      <c r="P8028" s="3"/>
    </row>
    <row r="8029" spans="16:16">
      <c r="P8029" s="3"/>
    </row>
    <row r="8030" spans="16:16">
      <c r="P8030" s="3"/>
    </row>
    <row r="8031" spans="16:16">
      <c r="P8031" s="3"/>
    </row>
    <row r="8032" spans="16:16">
      <c r="P8032" s="3"/>
    </row>
    <row r="8033" spans="16:16">
      <c r="P8033" s="3"/>
    </row>
    <row r="8034" spans="16:16">
      <c r="P8034" s="3"/>
    </row>
    <row r="8035" spans="16:16">
      <c r="P8035" s="3"/>
    </row>
    <row r="8036" spans="16:16">
      <c r="P8036" s="3"/>
    </row>
    <row r="8037" spans="16:16">
      <c r="P8037" s="3"/>
    </row>
    <row r="8038" spans="16:16">
      <c r="P8038" s="3"/>
    </row>
    <row r="8039" spans="16:16">
      <c r="P8039" s="3"/>
    </row>
    <row r="8040" spans="16:16">
      <c r="P8040" s="3"/>
    </row>
    <row r="8041" spans="16:16">
      <c r="P8041" s="3"/>
    </row>
    <row r="8042" spans="16:16">
      <c r="P8042" s="3"/>
    </row>
    <row r="8043" spans="16:16">
      <c r="P8043" s="3"/>
    </row>
    <row r="8044" spans="16:16">
      <c r="P8044" s="3"/>
    </row>
    <row r="8045" spans="16:16">
      <c r="P8045" s="3"/>
    </row>
    <row r="8046" spans="16:16">
      <c r="P8046" s="3"/>
    </row>
    <row r="8047" spans="16:16">
      <c r="P8047" s="3"/>
    </row>
    <row r="8048" spans="16:16">
      <c r="P8048" s="3"/>
    </row>
    <row r="8049" spans="16:16">
      <c r="P8049" s="3"/>
    </row>
    <row r="8050" spans="16:16">
      <c r="P8050" s="3"/>
    </row>
    <row r="8051" spans="16:16">
      <c r="P8051" s="3"/>
    </row>
    <row r="8052" spans="16:16">
      <c r="P8052" s="3"/>
    </row>
    <row r="8053" spans="16:16">
      <c r="P8053" s="3"/>
    </row>
    <row r="8054" spans="16:16">
      <c r="P8054" s="3"/>
    </row>
    <row r="8055" spans="16:16">
      <c r="P8055" s="3"/>
    </row>
    <row r="8056" spans="16:16">
      <c r="P8056" s="3"/>
    </row>
    <row r="8057" spans="16:16">
      <c r="P8057" s="3"/>
    </row>
    <row r="8058" spans="16:16">
      <c r="P8058" s="3"/>
    </row>
    <row r="8059" spans="16:16">
      <c r="P8059" s="3"/>
    </row>
    <row r="8060" spans="16:16">
      <c r="P8060" s="3"/>
    </row>
    <row r="8061" spans="16:16">
      <c r="P8061" s="3"/>
    </row>
    <row r="8062" spans="16:16">
      <c r="P8062" s="3"/>
    </row>
    <row r="8063" spans="16:16">
      <c r="P8063" s="3"/>
    </row>
    <row r="8064" spans="16:16">
      <c r="P8064" s="3"/>
    </row>
    <row r="8065" spans="16:16">
      <c r="P8065" s="3"/>
    </row>
    <row r="8066" spans="16:16">
      <c r="P8066" s="3"/>
    </row>
    <row r="8067" spans="16:16">
      <c r="P8067" s="3"/>
    </row>
    <row r="8068" spans="16:16">
      <c r="P8068" s="3"/>
    </row>
    <row r="8069" spans="16:16">
      <c r="P8069" s="3"/>
    </row>
    <row r="8070" spans="16:16">
      <c r="P8070" s="3"/>
    </row>
    <row r="8071" spans="16:16">
      <c r="P8071" s="3"/>
    </row>
    <row r="8072" spans="16:16">
      <c r="P8072" s="3"/>
    </row>
    <row r="8073" spans="16:16">
      <c r="P8073" s="3"/>
    </row>
    <row r="8074" spans="16:16">
      <c r="P8074" s="3"/>
    </row>
    <row r="8075" spans="16:16">
      <c r="P8075" s="3"/>
    </row>
    <row r="8076" spans="16:16">
      <c r="P8076" s="3"/>
    </row>
    <row r="8077" spans="16:16">
      <c r="P8077" s="3"/>
    </row>
    <row r="8078" spans="16:16">
      <c r="P8078" s="3"/>
    </row>
    <row r="8079" spans="16:16">
      <c r="P8079" s="3"/>
    </row>
    <row r="8080" spans="16:16">
      <c r="P8080" s="3"/>
    </row>
    <row r="8081" spans="16:16">
      <c r="P8081" s="3"/>
    </row>
    <row r="8082" spans="16:16">
      <c r="P8082" s="3"/>
    </row>
    <row r="8083" spans="16:16">
      <c r="P8083" s="3"/>
    </row>
    <row r="8084" spans="16:16">
      <c r="P8084" s="3"/>
    </row>
    <row r="8085" spans="16:16">
      <c r="P8085" s="3"/>
    </row>
    <row r="8086" spans="16:16">
      <c r="P8086" s="3"/>
    </row>
    <row r="8087" spans="16:16">
      <c r="P8087" s="3"/>
    </row>
    <row r="8088" spans="16:16">
      <c r="P8088" s="3"/>
    </row>
    <row r="8089" spans="16:16">
      <c r="P8089" s="3"/>
    </row>
    <row r="8090" spans="16:16">
      <c r="P8090" s="3"/>
    </row>
    <row r="8091" spans="16:16">
      <c r="P8091" s="3"/>
    </row>
    <row r="8092" spans="16:16">
      <c r="P8092" s="3"/>
    </row>
    <row r="8093" spans="16:16">
      <c r="P8093" s="3"/>
    </row>
    <row r="8094" spans="16:16">
      <c r="P8094" s="3"/>
    </row>
    <row r="8095" spans="16:16">
      <c r="P8095" s="3"/>
    </row>
    <row r="8096" spans="16:16">
      <c r="P8096" s="3"/>
    </row>
    <row r="8097" spans="16:16">
      <c r="P8097" s="3"/>
    </row>
    <row r="8098" spans="16:16">
      <c r="P8098" s="3"/>
    </row>
    <row r="8099" spans="16:16">
      <c r="P8099" s="3"/>
    </row>
    <row r="8100" spans="16:16">
      <c r="P8100" s="3"/>
    </row>
    <row r="8101" spans="16:16">
      <c r="P8101" s="3"/>
    </row>
    <row r="8102" spans="16:16">
      <c r="P8102" s="3"/>
    </row>
    <row r="8103" spans="16:16">
      <c r="P8103" s="3"/>
    </row>
    <row r="8104" spans="16:16">
      <c r="P8104" s="3"/>
    </row>
    <row r="8105" spans="16:16">
      <c r="P8105" s="3"/>
    </row>
    <row r="8106" spans="16:16">
      <c r="P8106" s="3"/>
    </row>
    <row r="8107" spans="16:16">
      <c r="P8107" s="3"/>
    </row>
    <row r="8108" spans="16:16">
      <c r="P8108" s="3"/>
    </row>
    <row r="8109" spans="16:16">
      <c r="P8109" s="3"/>
    </row>
    <row r="8110" spans="16:16">
      <c r="P8110" s="3"/>
    </row>
    <row r="8111" spans="16:16">
      <c r="P8111" s="3"/>
    </row>
    <row r="8112" spans="16:16">
      <c r="P8112" s="3"/>
    </row>
    <row r="8113" spans="16:16">
      <c r="P8113" s="3"/>
    </row>
    <row r="8114" spans="16:16">
      <c r="P8114" s="3"/>
    </row>
    <row r="8115" spans="16:16">
      <c r="P8115" s="3"/>
    </row>
    <row r="8116" spans="16:16">
      <c r="P8116" s="3"/>
    </row>
    <row r="8117" spans="16:16">
      <c r="P8117" s="3"/>
    </row>
    <row r="8118" spans="16:16">
      <c r="P8118" s="3"/>
    </row>
    <row r="8119" spans="16:16">
      <c r="P8119" s="3"/>
    </row>
    <row r="8120" spans="16:16">
      <c r="P8120" s="3"/>
    </row>
    <row r="8121" spans="16:16">
      <c r="P8121" s="3"/>
    </row>
    <row r="8122" spans="16:16">
      <c r="P8122" s="3"/>
    </row>
    <row r="8123" spans="16:16">
      <c r="P8123" s="3"/>
    </row>
    <row r="8124" spans="16:16">
      <c r="P8124" s="3"/>
    </row>
    <row r="8125" spans="16:16">
      <c r="P8125" s="3"/>
    </row>
    <row r="8126" spans="16:16">
      <c r="P8126" s="3"/>
    </row>
    <row r="8127" spans="16:16">
      <c r="P8127" s="3"/>
    </row>
    <row r="8128" spans="16:16">
      <c r="P8128" s="3"/>
    </row>
    <row r="8129" spans="16:16">
      <c r="P8129" s="3"/>
    </row>
    <row r="8130" spans="16:16">
      <c r="P8130" s="3"/>
    </row>
    <row r="8131" spans="16:16">
      <c r="P8131" s="3"/>
    </row>
    <row r="8132" spans="16:16">
      <c r="P8132" s="3"/>
    </row>
    <row r="8133" spans="16:16">
      <c r="P8133" s="3"/>
    </row>
    <row r="8134" spans="16:16">
      <c r="P8134" s="3"/>
    </row>
    <row r="8135" spans="16:16">
      <c r="P8135" s="3"/>
    </row>
    <row r="8136" spans="16:16">
      <c r="P8136" s="3"/>
    </row>
    <row r="8137" spans="16:16">
      <c r="P8137" s="3"/>
    </row>
    <row r="8138" spans="16:16">
      <c r="P8138" s="3"/>
    </row>
    <row r="8139" spans="16:16">
      <c r="P8139" s="3"/>
    </row>
    <row r="8140" spans="16:16">
      <c r="P8140" s="3"/>
    </row>
    <row r="8141" spans="16:16">
      <c r="P8141" s="3"/>
    </row>
    <row r="8142" spans="16:16">
      <c r="P8142" s="3"/>
    </row>
    <row r="8143" spans="16:16">
      <c r="P8143" s="3"/>
    </row>
    <row r="8144" spans="16:16">
      <c r="P8144" s="3"/>
    </row>
    <row r="8145" spans="16:16">
      <c r="P8145" s="3"/>
    </row>
    <row r="8146" spans="16:16">
      <c r="P8146" s="3"/>
    </row>
    <row r="8147" spans="16:16">
      <c r="P8147" s="3"/>
    </row>
    <row r="8148" spans="16:16">
      <c r="P8148" s="3"/>
    </row>
    <row r="8149" spans="16:16">
      <c r="P8149" s="3"/>
    </row>
    <row r="8150" spans="16:16">
      <c r="P8150" s="3"/>
    </row>
    <row r="8151" spans="16:16">
      <c r="P8151" s="3"/>
    </row>
    <row r="8152" spans="16:16">
      <c r="P8152" s="3"/>
    </row>
    <row r="8153" spans="16:16">
      <c r="P8153" s="3"/>
    </row>
    <row r="8154" spans="16:16">
      <c r="P8154" s="3"/>
    </row>
    <row r="8155" spans="16:16">
      <c r="P8155" s="3"/>
    </row>
    <row r="8156" spans="16:16">
      <c r="P8156" s="3"/>
    </row>
    <row r="8157" spans="16:16">
      <c r="P8157" s="3"/>
    </row>
    <row r="8158" spans="16:16">
      <c r="P8158" s="3"/>
    </row>
    <row r="8159" spans="16:16">
      <c r="P8159" s="3"/>
    </row>
    <row r="8160" spans="16:16">
      <c r="P8160" s="3"/>
    </row>
    <row r="8161" spans="16:16">
      <c r="P8161" s="3"/>
    </row>
    <row r="8162" spans="16:16">
      <c r="P8162" s="3"/>
    </row>
    <row r="8163" spans="16:16">
      <c r="P8163" s="3"/>
    </row>
    <row r="8164" spans="16:16">
      <c r="P8164" s="3"/>
    </row>
    <row r="8165" spans="16:16">
      <c r="P8165" s="3"/>
    </row>
    <row r="8166" spans="16:16">
      <c r="P8166" s="3"/>
    </row>
    <row r="8167" spans="16:16">
      <c r="P8167" s="3"/>
    </row>
    <row r="8168" spans="16:16">
      <c r="P8168" s="3"/>
    </row>
    <row r="8169" spans="16:16">
      <c r="P8169" s="3"/>
    </row>
    <row r="8170" spans="16:16">
      <c r="P8170" s="3"/>
    </row>
    <row r="8171" spans="16:16">
      <c r="P8171" s="3"/>
    </row>
    <row r="8172" spans="16:16">
      <c r="P8172" s="3"/>
    </row>
    <row r="8173" spans="16:16">
      <c r="P8173" s="3"/>
    </row>
    <row r="8174" spans="16:16">
      <c r="P8174" s="3"/>
    </row>
    <row r="8175" spans="16:16">
      <c r="P8175" s="3"/>
    </row>
    <row r="8176" spans="16:16">
      <c r="P8176" s="3"/>
    </row>
    <row r="8177" spans="16:16">
      <c r="P8177" s="3"/>
    </row>
    <row r="8178" spans="16:16">
      <c r="P8178" s="3"/>
    </row>
    <row r="8179" spans="16:16">
      <c r="P8179" s="3"/>
    </row>
    <row r="8180" spans="16:16">
      <c r="P8180" s="3"/>
    </row>
    <row r="8181" spans="16:16">
      <c r="P8181" s="3"/>
    </row>
    <row r="8182" spans="16:16">
      <c r="P8182" s="3"/>
    </row>
    <row r="8183" spans="16:16">
      <c r="P8183" s="3"/>
    </row>
    <row r="8184" spans="16:16">
      <c r="P8184" s="3"/>
    </row>
    <row r="8185" spans="16:16">
      <c r="P8185" s="3"/>
    </row>
    <row r="8186" spans="16:16">
      <c r="P8186" s="3"/>
    </row>
    <row r="8187" spans="16:16">
      <c r="P8187" s="3"/>
    </row>
    <row r="8188" spans="16:16">
      <c r="P8188" s="3"/>
    </row>
    <row r="8189" spans="16:16">
      <c r="P8189" s="3"/>
    </row>
    <row r="8190" spans="16:16">
      <c r="P8190" s="3"/>
    </row>
    <row r="8191" spans="16:16">
      <c r="P8191" s="3"/>
    </row>
    <row r="8192" spans="16:16">
      <c r="P8192" s="3"/>
    </row>
    <row r="8193" spans="16:16">
      <c r="P8193" s="3"/>
    </row>
    <row r="8194" spans="16:16">
      <c r="P8194" s="3"/>
    </row>
    <row r="8195" spans="16:16">
      <c r="P8195" s="3"/>
    </row>
    <row r="8196" spans="16:16">
      <c r="P8196" s="3"/>
    </row>
    <row r="8197" spans="16:16">
      <c r="P8197" s="3"/>
    </row>
    <row r="8198" spans="16:16">
      <c r="P8198" s="3"/>
    </row>
    <row r="8199" spans="16:16">
      <c r="P8199" s="3"/>
    </row>
    <row r="8200" spans="16:16">
      <c r="P8200" s="3"/>
    </row>
    <row r="8201" spans="16:16">
      <c r="P8201" s="3"/>
    </row>
    <row r="8202" spans="16:16">
      <c r="P8202" s="3"/>
    </row>
    <row r="8203" spans="16:16">
      <c r="P8203" s="3"/>
    </row>
    <row r="8204" spans="16:16">
      <c r="P8204" s="3"/>
    </row>
    <row r="8205" spans="16:16">
      <c r="P8205" s="3"/>
    </row>
    <row r="8206" spans="16:16">
      <c r="P8206" s="3"/>
    </row>
    <row r="8207" spans="16:16">
      <c r="P8207" s="3"/>
    </row>
    <row r="8208" spans="16:16">
      <c r="P8208" s="3"/>
    </row>
    <row r="8209" spans="16:16">
      <c r="P8209" s="3"/>
    </row>
    <row r="8210" spans="16:16">
      <c r="P8210" s="3"/>
    </row>
    <row r="8211" spans="16:16">
      <c r="P8211" s="3"/>
    </row>
    <row r="8212" spans="16:16">
      <c r="P8212" s="3"/>
    </row>
    <row r="8213" spans="16:16">
      <c r="P8213" s="3"/>
    </row>
    <row r="8214" spans="16:16">
      <c r="P8214" s="3"/>
    </row>
    <row r="8215" spans="16:16">
      <c r="P8215" s="3"/>
    </row>
    <row r="8216" spans="16:16">
      <c r="P8216" s="3"/>
    </row>
    <row r="8217" spans="16:16">
      <c r="P8217" s="3"/>
    </row>
    <row r="8218" spans="16:16">
      <c r="P8218" s="3"/>
    </row>
    <row r="8219" spans="16:16">
      <c r="P8219" s="3"/>
    </row>
    <row r="8220" spans="16:16">
      <c r="P8220" s="3"/>
    </row>
    <row r="8221" spans="16:16">
      <c r="P8221" s="3"/>
    </row>
    <row r="8222" spans="16:16">
      <c r="P8222" s="3"/>
    </row>
    <row r="8223" spans="16:16">
      <c r="P8223" s="3"/>
    </row>
    <row r="8224" spans="16:16">
      <c r="P8224" s="3"/>
    </row>
    <row r="8225" spans="16:16">
      <c r="P8225" s="3"/>
    </row>
    <row r="8226" spans="16:16">
      <c r="P8226" s="3"/>
    </row>
    <row r="8227" spans="16:16">
      <c r="P8227" s="3"/>
    </row>
    <row r="8228" spans="16:16">
      <c r="P8228" s="3"/>
    </row>
    <row r="8229" spans="16:16">
      <c r="P8229" s="3"/>
    </row>
    <row r="8230" spans="16:16">
      <c r="P8230" s="3"/>
    </row>
    <row r="8231" spans="16:16">
      <c r="P8231" s="3"/>
    </row>
    <row r="8232" spans="16:16">
      <c r="P8232" s="3"/>
    </row>
    <row r="8233" spans="16:16">
      <c r="P8233" s="3"/>
    </row>
    <row r="8234" spans="16:16">
      <c r="P8234" s="3"/>
    </row>
    <row r="8235" spans="16:16">
      <c r="P8235" s="3"/>
    </row>
    <row r="8236" spans="16:16">
      <c r="P8236" s="3"/>
    </row>
    <row r="8237" spans="16:16">
      <c r="P8237" s="3"/>
    </row>
    <row r="8238" spans="16:16">
      <c r="P8238" s="3"/>
    </row>
    <row r="8239" spans="16:16">
      <c r="P8239" s="3"/>
    </row>
    <row r="8240" spans="16:16">
      <c r="P8240" s="3"/>
    </row>
    <row r="8241" spans="16:16">
      <c r="P8241" s="3"/>
    </row>
    <row r="8242" spans="16:16">
      <c r="P8242" s="3"/>
    </row>
    <row r="8243" spans="16:16">
      <c r="P8243" s="3"/>
    </row>
    <row r="8244" spans="16:16">
      <c r="P8244" s="3"/>
    </row>
    <row r="8245" spans="16:16">
      <c r="P8245" s="3"/>
    </row>
    <row r="8246" spans="16:16">
      <c r="P8246" s="3"/>
    </row>
    <row r="8247" spans="16:16">
      <c r="P8247" s="3"/>
    </row>
    <row r="8248" spans="16:16">
      <c r="P8248" s="3"/>
    </row>
    <row r="8249" spans="16:16">
      <c r="P8249" s="3"/>
    </row>
    <row r="8250" spans="16:16">
      <c r="P8250" s="3"/>
    </row>
    <row r="8251" spans="16:16">
      <c r="P8251" s="3"/>
    </row>
    <row r="8252" spans="16:16">
      <c r="P8252" s="3"/>
    </row>
    <row r="8253" spans="16:16">
      <c r="P8253" s="3"/>
    </row>
    <row r="8254" spans="16:16">
      <c r="P8254" s="3"/>
    </row>
    <row r="8255" spans="16:16">
      <c r="P8255" s="3"/>
    </row>
    <row r="8256" spans="16:16">
      <c r="P8256" s="3"/>
    </row>
    <row r="8257" spans="16:16">
      <c r="P8257" s="3"/>
    </row>
    <row r="8258" spans="16:16">
      <c r="P8258" s="3"/>
    </row>
    <row r="8259" spans="16:16">
      <c r="P8259" s="3"/>
    </row>
    <row r="8260" spans="16:16">
      <c r="P8260" s="3"/>
    </row>
    <row r="8261" spans="16:16">
      <c r="P8261" s="3"/>
    </row>
    <row r="8262" spans="16:16">
      <c r="P8262" s="3"/>
    </row>
    <row r="8263" spans="16:16">
      <c r="P8263" s="3"/>
    </row>
    <row r="8264" spans="16:16">
      <c r="P8264" s="3"/>
    </row>
    <row r="8265" spans="16:16">
      <c r="P8265" s="3"/>
    </row>
    <row r="8266" spans="16:16">
      <c r="P8266" s="3"/>
    </row>
    <row r="8267" spans="16:16">
      <c r="P8267" s="3"/>
    </row>
    <row r="8268" spans="16:16">
      <c r="P8268" s="3"/>
    </row>
    <row r="8269" spans="16:16">
      <c r="P8269" s="3"/>
    </row>
    <row r="8270" spans="16:16">
      <c r="P8270" s="3"/>
    </row>
    <row r="8271" spans="16:16">
      <c r="P8271" s="3"/>
    </row>
    <row r="8272" spans="16:16">
      <c r="P8272" s="3"/>
    </row>
    <row r="8273" spans="16:16">
      <c r="P8273" s="3"/>
    </row>
    <row r="8274" spans="16:16">
      <c r="P8274" s="3"/>
    </row>
    <row r="8275" spans="16:16">
      <c r="P8275" s="3"/>
    </row>
    <row r="8276" spans="16:16">
      <c r="P8276" s="3"/>
    </row>
    <row r="8277" spans="16:16">
      <c r="P8277" s="3"/>
    </row>
    <row r="8278" spans="16:16">
      <c r="P8278" s="3"/>
    </row>
    <row r="8279" spans="16:16">
      <c r="P8279" s="3"/>
    </row>
    <row r="8280" spans="16:16">
      <c r="P8280" s="3"/>
    </row>
    <row r="8281" spans="16:16">
      <c r="P8281" s="3"/>
    </row>
    <row r="8282" spans="16:16">
      <c r="P8282" s="3"/>
    </row>
    <row r="8283" spans="16:16">
      <c r="P8283" s="3"/>
    </row>
    <row r="8284" spans="16:16">
      <c r="P8284" s="3"/>
    </row>
    <row r="8285" spans="16:16">
      <c r="P8285" s="3"/>
    </row>
    <row r="8286" spans="16:16">
      <c r="P8286" s="3"/>
    </row>
    <row r="8287" spans="16:16">
      <c r="P8287" s="3"/>
    </row>
    <row r="8288" spans="16:16">
      <c r="P8288" s="3"/>
    </row>
    <row r="8289" spans="16:16">
      <c r="P8289" s="3"/>
    </row>
    <row r="8290" spans="16:16">
      <c r="P8290" s="3"/>
    </row>
    <row r="8291" spans="16:16">
      <c r="P8291" s="3"/>
    </row>
    <row r="8292" spans="16:16">
      <c r="P8292" s="3"/>
    </row>
    <row r="8293" spans="16:16">
      <c r="P8293" s="3"/>
    </row>
    <row r="8294" spans="16:16">
      <c r="P8294" s="3"/>
    </row>
    <row r="8295" spans="16:16">
      <c r="P8295" s="3"/>
    </row>
    <row r="8296" spans="16:16">
      <c r="P8296" s="3"/>
    </row>
    <row r="8297" spans="16:16">
      <c r="P8297" s="3"/>
    </row>
    <row r="8298" spans="16:16">
      <c r="P8298" s="3"/>
    </row>
    <row r="8299" spans="16:16">
      <c r="P8299" s="3"/>
    </row>
    <row r="8300" spans="16:16">
      <c r="P8300" s="3"/>
    </row>
    <row r="8301" spans="16:16">
      <c r="P8301" s="3"/>
    </row>
    <row r="8302" spans="16:16">
      <c r="P8302" s="3"/>
    </row>
    <row r="8303" spans="16:16">
      <c r="P8303" s="3"/>
    </row>
    <row r="8304" spans="16:16">
      <c r="P8304" s="3"/>
    </row>
    <row r="8305" spans="16:16">
      <c r="P8305" s="3"/>
    </row>
    <row r="8306" spans="16:16">
      <c r="P8306" s="3"/>
    </row>
    <row r="8307" spans="16:16">
      <c r="P8307" s="3"/>
    </row>
    <row r="8308" spans="16:16">
      <c r="P8308" s="3"/>
    </row>
    <row r="8309" spans="16:16">
      <c r="P8309" s="3"/>
    </row>
    <row r="8310" spans="16:16">
      <c r="P8310" s="3"/>
    </row>
    <row r="8311" spans="16:16">
      <c r="P8311" s="3"/>
    </row>
    <row r="8312" spans="16:16">
      <c r="P8312" s="3"/>
    </row>
    <row r="8313" spans="16:16">
      <c r="P8313" s="3"/>
    </row>
    <row r="8314" spans="16:16">
      <c r="P8314" s="3"/>
    </row>
    <row r="8315" spans="16:16">
      <c r="P8315" s="3"/>
    </row>
    <row r="8316" spans="16:16">
      <c r="P8316" s="3"/>
    </row>
    <row r="8317" spans="16:16">
      <c r="P8317" s="3"/>
    </row>
    <row r="8318" spans="16:16">
      <c r="P8318" s="3"/>
    </row>
    <row r="8319" spans="16:16">
      <c r="P8319" s="3"/>
    </row>
    <row r="8320" spans="16:16">
      <c r="P8320" s="3"/>
    </row>
    <row r="8321" spans="16:16">
      <c r="P8321" s="3"/>
    </row>
    <row r="8322" spans="16:16">
      <c r="P8322" s="3"/>
    </row>
    <row r="8323" spans="16:16">
      <c r="P8323" s="3"/>
    </row>
    <row r="8324" spans="16:16">
      <c r="P8324" s="3"/>
    </row>
    <row r="8325" spans="16:16">
      <c r="P8325" s="3"/>
    </row>
    <row r="8326" spans="16:16">
      <c r="P8326" s="3"/>
    </row>
    <row r="8327" spans="16:16">
      <c r="P8327" s="3"/>
    </row>
    <row r="8328" spans="16:16">
      <c r="P8328" s="3"/>
    </row>
    <row r="8329" spans="16:16">
      <c r="P8329" s="3"/>
    </row>
    <row r="8330" spans="16:16">
      <c r="P8330" s="3"/>
    </row>
    <row r="8331" spans="16:16">
      <c r="P8331" s="3"/>
    </row>
    <row r="8332" spans="16:16">
      <c r="P8332" s="3"/>
    </row>
    <row r="8333" spans="16:16">
      <c r="P8333" s="3"/>
    </row>
    <row r="8334" spans="16:16">
      <c r="P8334" s="3"/>
    </row>
    <row r="8335" spans="16:16">
      <c r="P8335" s="3"/>
    </row>
    <row r="8336" spans="16:16">
      <c r="P8336" s="3"/>
    </row>
    <row r="8337" spans="16:16">
      <c r="P8337" s="3"/>
    </row>
    <row r="8338" spans="16:16">
      <c r="P8338" s="3"/>
    </row>
    <row r="8339" spans="16:16">
      <c r="P8339" s="3"/>
    </row>
    <row r="8340" spans="16:16">
      <c r="P8340" s="3"/>
    </row>
    <row r="8341" spans="16:16">
      <c r="P8341" s="3"/>
    </row>
    <row r="8342" spans="16:16">
      <c r="P8342" s="3"/>
    </row>
    <row r="8343" spans="16:16">
      <c r="P8343" s="3"/>
    </row>
    <row r="8344" spans="16:16">
      <c r="P8344" s="3"/>
    </row>
    <row r="8345" spans="16:16">
      <c r="P8345" s="3"/>
    </row>
    <row r="8346" spans="16:16">
      <c r="P8346" s="3"/>
    </row>
    <row r="8347" spans="16:16">
      <c r="P8347" s="3"/>
    </row>
    <row r="8348" spans="16:16">
      <c r="P8348" s="3"/>
    </row>
    <row r="8349" spans="16:16">
      <c r="P8349" s="3"/>
    </row>
    <row r="8350" spans="16:16">
      <c r="P8350" s="3"/>
    </row>
    <row r="8351" spans="16:16">
      <c r="P8351" s="3"/>
    </row>
    <row r="8352" spans="16:16">
      <c r="P8352" s="3"/>
    </row>
    <row r="8353" spans="16:16">
      <c r="P8353" s="3"/>
    </row>
    <row r="8354" spans="16:16">
      <c r="P8354" s="3"/>
    </row>
    <row r="8355" spans="16:16">
      <c r="P8355" s="3"/>
    </row>
    <row r="8356" spans="16:16">
      <c r="P8356" s="3"/>
    </row>
    <row r="8357" spans="16:16">
      <c r="P8357" s="3"/>
    </row>
    <row r="8358" spans="16:16">
      <c r="P8358" s="3"/>
    </row>
    <row r="8359" spans="16:16">
      <c r="P8359" s="3"/>
    </row>
    <row r="8360" spans="16:16">
      <c r="P8360" s="3"/>
    </row>
    <row r="8361" spans="16:16">
      <c r="P8361" s="3"/>
    </row>
    <row r="8362" spans="16:16">
      <c r="P8362" s="3"/>
    </row>
    <row r="8363" spans="16:16">
      <c r="P8363" s="3"/>
    </row>
    <row r="8364" spans="16:16">
      <c r="P8364" s="3"/>
    </row>
    <row r="8365" spans="16:16">
      <c r="P8365" s="3"/>
    </row>
    <row r="8366" spans="16:16">
      <c r="P8366" s="3"/>
    </row>
    <row r="8367" spans="16:16">
      <c r="P8367" s="3"/>
    </row>
    <row r="8368" spans="16:16">
      <c r="P8368" s="3"/>
    </row>
    <row r="8369" spans="16:16">
      <c r="P8369" s="3"/>
    </row>
    <row r="8370" spans="16:16">
      <c r="P8370" s="3"/>
    </row>
    <row r="8371" spans="16:16">
      <c r="P8371" s="3"/>
    </row>
    <row r="8372" spans="16:16">
      <c r="P8372" s="3"/>
    </row>
    <row r="8373" spans="16:16">
      <c r="P8373" s="3"/>
    </row>
    <row r="8374" spans="16:16">
      <c r="P8374" s="3"/>
    </row>
    <row r="8375" spans="16:16">
      <c r="P8375" s="3"/>
    </row>
    <row r="8376" spans="16:16">
      <c r="P8376" s="3"/>
    </row>
    <row r="8377" spans="16:16">
      <c r="P8377" s="3"/>
    </row>
    <row r="8378" spans="16:16">
      <c r="P8378" s="3"/>
    </row>
    <row r="8379" spans="16:16">
      <c r="P8379" s="3"/>
    </row>
    <row r="8380" spans="16:16">
      <c r="P8380" s="3"/>
    </row>
    <row r="8381" spans="16:16">
      <c r="P8381" s="3"/>
    </row>
    <row r="8382" spans="16:16">
      <c r="P8382" s="3"/>
    </row>
    <row r="8383" spans="16:16">
      <c r="P8383" s="3"/>
    </row>
    <row r="8384" spans="16:16">
      <c r="P8384" s="3"/>
    </row>
    <row r="8385" spans="16:16">
      <c r="P8385" s="3"/>
    </row>
    <row r="8386" spans="16:16">
      <c r="P8386" s="3"/>
    </row>
    <row r="8387" spans="16:16">
      <c r="P8387" s="3"/>
    </row>
    <row r="8388" spans="16:16">
      <c r="P8388" s="3"/>
    </row>
    <row r="8389" spans="16:16">
      <c r="P8389" s="3"/>
    </row>
    <row r="8390" spans="16:16">
      <c r="P8390" s="3"/>
    </row>
    <row r="8391" spans="16:16">
      <c r="P8391" s="3"/>
    </row>
    <row r="8392" spans="16:16">
      <c r="P8392" s="3"/>
    </row>
    <row r="8393" spans="16:16">
      <c r="P8393" s="3"/>
    </row>
    <row r="8394" spans="16:16">
      <c r="P8394" s="3"/>
    </row>
    <row r="8395" spans="16:16">
      <c r="P8395" s="3"/>
    </row>
    <row r="8396" spans="16:16">
      <c r="P8396" s="3"/>
    </row>
    <row r="8397" spans="16:16">
      <c r="P8397" s="3"/>
    </row>
    <row r="8398" spans="16:16">
      <c r="P8398" s="3"/>
    </row>
    <row r="8399" spans="16:16">
      <c r="P8399" s="3"/>
    </row>
    <row r="8400" spans="16:16">
      <c r="P8400" s="3"/>
    </row>
    <row r="8401" spans="16:16">
      <c r="P8401" s="3"/>
    </row>
    <row r="8402" spans="16:16">
      <c r="P8402" s="3"/>
    </row>
    <row r="8403" spans="16:16">
      <c r="P8403" s="3"/>
    </row>
    <row r="8404" spans="16:16">
      <c r="P8404" s="3"/>
    </row>
    <row r="8405" spans="16:16">
      <c r="P8405" s="3"/>
    </row>
    <row r="8406" spans="16:16">
      <c r="P8406" s="3"/>
    </row>
    <row r="8407" spans="16:16">
      <c r="P8407" s="3"/>
    </row>
    <row r="8408" spans="16:16">
      <c r="P8408" s="3"/>
    </row>
    <row r="8409" spans="16:16">
      <c r="P8409" s="3"/>
    </row>
    <row r="8410" spans="16:16">
      <c r="P8410" s="3"/>
    </row>
    <row r="8411" spans="16:16">
      <c r="P8411" s="3"/>
    </row>
    <row r="8412" spans="16:16">
      <c r="P8412" s="3"/>
    </row>
    <row r="8413" spans="16:16">
      <c r="P8413" s="3"/>
    </row>
    <row r="8414" spans="16:16">
      <c r="P8414" s="3"/>
    </row>
    <row r="8415" spans="16:16">
      <c r="P8415" s="3"/>
    </row>
    <row r="8416" spans="16:16">
      <c r="P8416" s="3"/>
    </row>
    <row r="8417" spans="16:16">
      <c r="P8417" s="3"/>
    </row>
    <row r="8418" spans="16:16">
      <c r="P8418" s="3"/>
    </row>
    <row r="8419" spans="16:16">
      <c r="P8419" s="3"/>
    </row>
    <row r="8420" spans="16:16">
      <c r="P8420" s="3"/>
    </row>
    <row r="8421" spans="16:16">
      <c r="P8421" s="3"/>
    </row>
    <row r="8422" spans="16:16">
      <c r="P8422" s="3"/>
    </row>
    <row r="8423" spans="16:16">
      <c r="P8423" s="3"/>
    </row>
    <row r="8424" spans="16:16">
      <c r="P8424" s="3"/>
    </row>
    <row r="8425" spans="16:16">
      <c r="P8425" s="3"/>
    </row>
    <row r="8426" spans="16:16">
      <c r="P8426" s="3"/>
    </row>
    <row r="8427" spans="16:16">
      <c r="P8427" s="3"/>
    </row>
    <row r="8428" spans="16:16">
      <c r="P8428" s="3"/>
    </row>
    <row r="8429" spans="16:16">
      <c r="P8429" s="3"/>
    </row>
    <row r="8430" spans="16:16">
      <c r="P8430" s="3"/>
    </row>
    <row r="8431" spans="16:16">
      <c r="P8431" s="3"/>
    </row>
    <row r="8432" spans="16:16">
      <c r="P8432" s="3"/>
    </row>
    <row r="8433" spans="16:16">
      <c r="P8433" s="3"/>
    </row>
    <row r="8434" spans="16:16">
      <c r="P8434" s="3"/>
    </row>
    <row r="8435" spans="16:16">
      <c r="P8435" s="3"/>
    </row>
    <row r="8436" spans="16:16">
      <c r="P8436" s="3"/>
    </row>
    <row r="8437" spans="16:16">
      <c r="P8437" s="3"/>
    </row>
    <row r="8438" spans="16:16">
      <c r="P8438" s="3"/>
    </row>
    <row r="8439" spans="16:16">
      <c r="P8439" s="3"/>
    </row>
    <row r="8440" spans="16:16">
      <c r="P8440" s="3"/>
    </row>
    <row r="8441" spans="16:16">
      <c r="P8441" s="3"/>
    </row>
    <row r="8442" spans="16:16">
      <c r="P8442" s="3"/>
    </row>
    <row r="8443" spans="16:16">
      <c r="P8443" s="3"/>
    </row>
    <row r="8444" spans="16:16">
      <c r="P8444" s="3"/>
    </row>
    <row r="8445" spans="16:16">
      <c r="P8445" s="3"/>
    </row>
    <row r="8446" spans="16:16">
      <c r="P8446" s="3"/>
    </row>
    <row r="8447" spans="16:16">
      <c r="P8447" s="3"/>
    </row>
    <row r="8448" spans="16:16">
      <c r="P8448" s="3"/>
    </row>
    <row r="8449" spans="16:16">
      <c r="P8449" s="3"/>
    </row>
    <row r="8450" spans="16:16">
      <c r="P8450" s="3"/>
    </row>
    <row r="8451" spans="16:16">
      <c r="P8451" s="3"/>
    </row>
    <row r="8452" spans="16:16">
      <c r="P8452" s="3"/>
    </row>
    <row r="8453" spans="16:16">
      <c r="P8453" s="3"/>
    </row>
    <row r="8454" spans="16:16">
      <c r="P8454" s="3"/>
    </row>
    <row r="8455" spans="16:16">
      <c r="P8455" s="3"/>
    </row>
    <row r="8456" spans="16:16">
      <c r="P8456" s="3"/>
    </row>
    <row r="8457" spans="16:16">
      <c r="P8457" s="3"/>
    </row>
    <row r="8458" spans="16:16">
      <c r="P8458" s="3"/>
    </row>
    <row r="8459" spans="16:16">
      <c r="P8459" s="3"/>
    </row>
    <row r="8460" spans="16:16">
      <c r="P8460" s="3"/>
    </row>
    <row r="8461" spans="16:16">
      <c r="P8461" s="3"/>
    </row>
    <row r="8462" spans="16:16">
      <c r="P8462" s="3"/>
    </row>
    <row r="8463" spans="16:16">
      <c r="P8463" s="3"/>
    </row>
    <row r="8464" spans="16:16">
      <c r="P8464" s="3"/>
    </row>
    <row r="8465" spans="16:16">
      <c r="P8465" s="3"/>
    </row>
    <row r="8466" spans="16:16">
      <c r="P8466" s="3"/>
    </row>
    <row r="8467" spans="16:16">
      <c r="P8467" s="3"/>
    </row>
    <row r="8468" spans="16:16">
      <c r="P8468" s="3"/>
    </row>
    <row r="8469" spans="16:16">
      <c r="P8469" s="3"/>
    </row>
    <row r="8470" spans="16:16">
      <c r="P8470" s="3"/>
    </row>
    <row r="8471" spans="16:16">
      <c r="P8471" s="3"/>
    </row>
    <row r="8472" spans="16:16">
      <c r="P8472" s="3"/>
    </row>
    <row r="8473" spans="16:16">
      <c r="P8473" s="3"/>
    </row>
    <row r="8474" spans="16:16">
      <c r="P8474" s="3"/>
    </row>
    <row r="8475" spans="16:16">
      <c r="P8475" s="3"/>
    </row>
    <row r="8476" spans="16:16">
      <c r="P8476" s="3"/>
    </row>
    <row r="8477" spans="16:16">
      <c r="P8477" s="3"/>
    </row>
    <row r="8478" spans="16:16">
      <c r="P8478" s="3"/>
    </row>
    <row r="8479" spans="16:16">
      <c r="P8479" s="3"/>
    </row>
    <row r="8480" spans="16:16">
      <c r="P8480" s="3"/>
    </row>
    <row r="8481" spans="16:16">
      <c r="P8481" s="3"/>
    </row>
    <row r="8482" spans="16:16">
      <c r="P8482" s="3"/>
    </row>
    <row r="8483" spans="16:16">
      <c r="P8483" s="3"/>
    </row>
    <row r="8484" spans="16:16">
      <c r="P8484" s="3"/>
    </row>
    <row r="8485" spans="16:16">
      <c r="P8485" s="3"/>
    </row>
    <row r="8486" spans="16:16">
      <c r="P8486" s="3"/>
    </row>
    <row r="8487" spans="16:16">
      <c r="P8487" s="3"/>
    </row>
    <row r="8488" spans="16:16">
      <c r="P8488" s="3"/>
    </row>
    <row r="8489" spans="16:16">
      <c r="P8489" s="3"/>
    </row>
    <row r="8490" spans="16:16">
      <c r="P8490" s="3"/>
    </row>
    <row r="8491" spans="16:16">
      <c r="P8491" s="3"/>
    </row>
    <row r="8492" spans="16:16">
      <c r="P8492" s="3"/>
    </row>
    <row r="8493" spans="16:16">
      <c r="P8493" s="3"/>
    </row>
    <row r="8494" spans="16:16">
      <c r="P8494" s="3"/>
    </row>
    <row r="8495" spans="16:16">
      <c r="P8495" s="3"/>
    </row>
    <row r="8496" spans="16:16">
      <c r="P8496" s="3"/>
    </row>
    <row r="8497" spans="16:16">
      <c r="P8497" s="3"/>
    </row>
    <row r="8498" spans="16:16">
      <c r="P8498" s="3"/>
    </row>
    <row r="8499" spans="16:16">
      <c r="P8499" s="3"/>
    </row>
    <row r="8500" spans="16:16">
      <c r="P8500" s="3"/>
    </row>
    <row r="8501" spans="16:16">
      <c r="P8501" s="3"/>
    </row>
    <row r="8502" spans="16:16">
      <c r="P8502" s="3"/>
    </row>
    <row r="8503" spans="16:16">
      <c r="P8503" s="3"/>
    </row>
    <row r="8504" spans="16:16">
      <c r="P8504" s="3"/>
    </row>
    <row r="8505" spans="16:16">
      <c r="P8505" s="3"/>
    </row>
    <row r="8506" spans="16:16">
      <c r="P8506" s="3"/>
    </row>
    <row r="8507" spans="16:16">
      <c r="P8507" s="3"/>
    </row>
    <row r="8508" spans="16:16">
      <c r="P8508" s="3"/>
    </row>
    <row r="8509" spans="16:16">
      <c r="P8509" s="3"/>
    </row>
    <row r="8510" spans="16:16">
      <c r="P8510" s="3"/>
    </row>
    <row r="8511" spans="16:16">
      <c r="P8511" s="3"/>
    </row>
    <row r="8512" spans="16:16">
      <c r="P8512" s="3"/>
    </row>
    <row r="8513" spans="16:16">
      <c r="P8513" s="3"/>
    </row>
    <row r="8514" spans="16:16">
      <c r="P8514" s="3"/>
    </row>
    <row r="8515" spans="16:16">
      <c r="P8515" s="3"/>
    </row>
    <row r="8516" spans="16:16">
      <c r="P8516" s="3"/>
    </row>
    <row r="8517" spans="16:16">
      <c r="P8517" s="3"/>
    </row>
    <row r="8518" spans="16:16">
      <c r="P8518" s="3"/>
    </row>
    <row r="8519" spans="16:16">
      <c r="P8519" s="3"/>
    </row>
    <row r="8520" spans="16:16">
      <c r="P8520" s="3"/>
    </row>
    <row r="8521" spans="16:16">
      <c r="P8521" s="3"/>
    </row>
    <row r="8522" spans="16:16">
      <c r="P8522" s="3"/>
    </row>
    <row r="8523" spans="16:16">
      <c r="P8523" s="3"/>
    </row>
    <row r="8524" spans="16:16">
      <c r="P8524" s="3"/>
    </row>
    <row r="8525" spans="16:16">
      <c r="P8525" s="3"/>
    </row>
    <row r="8526" spans="16:16">
      <c r="P8526" s="3"/>
    </row>
    <row r="8527" spans="16:16">
      <c r="P8527" s="3"/>
    </row>
    <row r="8528" spans="16:16">
      <c r="P8528" s="3"/>
    </row>
    <row r="8529" spans="16:16">
      <c r="P8529" s="3"/>
    </row>
    <row r="8530" spans="16:16">
      <c r="P8530" s="3"/>
    </row>
    <row r="8531" spans="16:16">
      <c r="P8531" s="3"/>
    </row>
    <row r="8532" spans="16:16">
      <c r="P8532" s="3"/>
    </row>
    <row r="8533" spans="16:16">
      <c r="P8533" s="3"/>
    </row>
    <row r="8534" spans="16:16">
      <c r="P8534" s="3"/>
    </row>
    <row r="8535" spans="16:16">
      <c r="P8535" s="3"/>
    </row>
    <row r="8536" spans="16:16">
      <c r="P8536" s="3"/>
    </row>
    <row r="8537" spans="16:16">
      <c r="P8537" s="3"/>
    </row>
    <row r="8538" spans="16:16">
      <c r="P8538" s="3"/>
    </row>
    <row r="8539" spans="16:16">
      <c r="P8539" s="3"/>
    </row>
    <row r="8540" spans="16:16">
      <c r="P8540" s="3"/>
    </row>
    <row r="8541" spans="16:16">
      <c r="P8541" s="3"/>
    </row>
    <row r="8542" spans="16:16">
      <c r="P8542" s="3"/>
    </row>
    <row r="8543" spans="16:16">
      <c r="P8543" s="3"/>
    </row>
    <row r="8544" spans="16:16">
      <c r="P8544" s="3"/>
    </row>
    <row r="8545" spans="16:16">
      <c r="P8545" s="3"/>
    </row>
    <row r="8546" spans="16:16">
      <c r="P8546" s="3"/>
    </row>
    <row r="8547" spans="16:16">
      <c r="P8547" s="3"/>
    </row>
    <row r="8548" spans="16:16">
      <c r="P8548" s="3"/>
    </row>
    <row r="8549" spans="16:16">
      <c r="P8549" s="3"/>
    </row>
    <row r="8550" spans="16:16">
      <c r="P8550" s="3"/>
    </row>
    <row r="8551" spans="16:16">
      <c r="P8551" s="3"/>
    </row>
    <row r="8552" spans="16:16">
      <c r="P8552" s="3"/>
    </row>
    <row r="8553" spans="16:16">
      <c r="P8553" s="3"/>
    </row>
    <row r="8554" spans="16:16">
      <c r="P8554" s="3"/>
    </row>
    <row r="8555" spans="16:16">
      <c r="P8555" s="3"/>
    </row>
    <row r="8556" spans="16:16">
      <c r="P8556" s="3"/>
    </row>
    <row r="8557" spans="16:16">
      <c r="P8557" s="3"/>
    </row>
    <row r="8558" spans="16:16">
      <c r="P8558" s="3"/>
    </row>
    <row r="8559" spans="16:16">
      <c r="P8559" s="3"/>
    </row>
    <row r="8560" spans="16:16">
      <c r="P8560" s="3"/>
    </row>
    <row r="8561" spans="16:16">
      <c r="P8561" s="3"/>
    </row>
    <row r="8562" spans="16:16">
      <c r="P8562" s="3"/>
    </row>
    <row r="8563" spans="16:16">
      <c r="P8563" s="3"/>
    </row>
    <row r="8564" spans="16:16">
      <c r="P8564" s="3"/>
    </row>
    <row r="8565" spans="16:16">
      <c r="P8565" s="3"/>
    </row>
    <row r="8566" spans="16:16">
      <c r="P8566" s="3"/>
    </row>
    <row r="8567" spans="16:16">
      <c r="P8567" s="3"/>
    </row>
    <row r="8568" spans="16:16">
      <c r="P8568" s="3"/>
    </row>
    <row r="8569" spans="16:16">
      <c r="P8569" s="3"/>
    </row>
    <row r="8570" spans="16:16">
      <c r="P8570" s="3"/>
    </row>
    <row r="8571" spans="16:16">
      <c r="P8571" s="3"/>
    </row>
    <row r="8572" spans="16:16">
      <c r="P8572" s="3"/>
    </row>
    <row r="8573" spans="16:16">
      <c r="P8573" s="3"/>
    </row>
    <row r="8574" spans="16:16">
      <c r="P8574" s="3"/>
    </row>
    <row r="8575" spans="16:16">
      <c r="P8575" s="3"/>
    </row>
    <row r="8576" spans="16:16">
      <c r="P8576" s="3"/>
    </row>
    <row r="8577" spans="16:16">
      <c r="P8577" s="3"/>
    </row>
    <row r="8578" spans="16:16">
      <c r="P8578" s="3"/>
    </row>
    <row r="8579" spans="16:16">
      <c r="P8579" s="3"/>
    </row>
    <row r="8580" spans="16:16">
      <c r="P8580" s="3"/>
    </row>
    <row r="8581" spans="16:16">
      <c r="P8581" s="3"/>
    </row>
    <row r="8582" spans="16:16">
      <c r="P8582" s="3"/>
    </row>
    <row r="8583" spans="16:16">
      <c r="P8583" s="3"/>
    </row>
    <row r="8584" spans="16:16">
      <c r="P8584" s="3"/>
    </row>
    <row r="8585" spans="16:16">
      <c r="P8585" s="3"/>
    </row>
    <row r="8586" spans="16:16">
      <c r="P8586" s="3"/>
    </row>
    <row r="8587" spans="16:16">
      <c r="P8587" s="3"/>
    </row>
    <row r="8588" spans="16:16">
      <c r="P8588" s="3"/>
    </row>
    <row r="8589" spans="16:16">
      <c r="P8589" s="3"/>
    </row>
    <row r="8590" spans="16:16">
      <c r="P8590" s="3"/>
    </row>
    <row r="8591" spans="16:16">
      <c r="P8591" s="3"/>
    </row>
    <row r="8592" spans="16:16">
      <c r="P8592" s="3"/>
    </row>
    <row r="8593" spans="16:16">
      <c r="P8593" s="3"/>
    </row>
    <row r="8594" spans="16:16">
      <c r="P8594" s="3"/>
    </row>
    <row r="8595" spans="16:16">
      <c r="P8595" s="3"/>
    </row>
    <row r="8596" spans="16:16">
      <c r="P8596" s="3"/>
    </row>
    <row r="8597" spans="16:16">
      <c r="P8597" s="3"/>
    </row>
    <row r="8598" spans="16:16">
      <c r="P8598" s="3"/>
    </row>
    <row r="8599" spans="16:16">
      <c r="P8599" s="3"/>
    </row>
    <row r="8600" spans="16:16">
      <c r="P8600" s="3"/>
    </row>
    <row r="8601" spans="16:16">
      <c r="P8601" s="3"/>
    </row>
    <row r="8602" spans="16:16">
      <c r="P8602" s="3"/>
    </row>
    <row r="8603" spans="16:16">
      <c r="P8603" s="3"/>
    </row>
    <row r="8604" spans="16:16">
      <c r="P8604" s="3"/>
    </row>
    <row r="8605" spans="16:16">
      <c r="P8605" s="3"/>
    </row>
    <row r="8606" spans="16:16">
      <c r="P8606" s="3"/>
    </row>
    <row r="8607" spans="16:16">
      <c r="P8607" s="3"/>
    </row>
    <row r="8608" spans="16:16">
      <c r="P8608" s="3"/>
    </row>
    <row r="8609" spans="16:16">
      <c r="P8609" s="3"/>
    </row>
    <row r="8610" spans="16:16">
      <c r="P8610" s="3"/>
    </row>
    <row r="8611" spans="16:16">
      <c r="P8611" s="3"/>
    </row>
    <row r="8612" spans="16:16">
      <c r="P8612" s="3"/>
    </row>
    <row r="8613" spans="16:16">
      <c r="P8613" s="3"/>
    </row>
    <row r="8614" spans="16:16">
      <c r="P8614" s="3"/>
    </row>
    <row r="8615" spans="16:16">
      <c r="P8615" s="3"/>
    </row>
    <row r="8616" spans="16:16">
      <c r="P8616" s="3"/>
    </row>
    <row r="8617" spans="16:16">
      <c r="P8617" s="3"/>
    </row>
    <row r="8618" spans="16:16">
      <c r="P8618" s="3"/>
    </row>
    <row r="8619" spans="16:16">
      <c r="P8619" s="3"/>
    </row>
    <row r="8620" spans="16:16">
      <c r="P8620" s="3"/>
    </row>
    <row r="8621" spans="16:16">
      <c r="P8621" s="3"/>
    </row>
    <row r="8622" spans="16:16">
      <c r="P8622" s="3"/>
    </row>
    <row r="8623" spans="16:16">
      <c r="P8623" s="3"/>
    </row>
    <row r="8624" spans="16:16">
      <c r="P8624" s="3"/>
    </row>
    <row r="8625" spans="16:16">
      <c r="P8625" s="3"/>
    </row>
    <row r="8626" spans="16:16">
      <c r="P8626" s="3"/>
    </row>
    <row r="8627" spans="16:16">
      <c r="P8627" s="3"/>
    </row>
    <row r="8628" spans="16:16">
      <c r="P8628" s="3"/>
    </row>
    <row r="8629" spans="16:16">
      <c r="P8629" s="3"/>
    </row>
    <row r="8630" spans="16:16">
      <c r="P8630" s="3"/>
    </row>
    <row r="8631" spans="16:16">
      <c r="P8631" s="3"/>
    </row>
    <row r="8632" spans="16:16">
      <c r="P8632" s="3"/>
    </row>
    <row r="8633" spans="16:16">
      <c r="P8633" s="3"/>
    </row>
    <row r="8634" spans="16:16">
      <c r="P8634" s="3"/>
    </row>
    <row r="8635" spans="16:16">
      <c r="P8635" s="3"/>
    </row>
    <row r="8636" spans="16:16">
      <c r="P8636" s="3"/>
    </row>
    <row r="8637" spans="16:16">
      <c r="P8637" s="3"/>
    </row>
    <row r="8638" spans="16:16">
      <c r="P8638" s="3"/>
    </row>
    <row r="8639" spans="16:16">
      <c r="P8639" s="3"/>
    </row>
    <row r="8640" spans="16:16">
      <c r="P8640" s="3"/>
    </row>
    <row r="8641" spans="16:16">
      <c r="P8641" s="3"/>
    </row>
    <row r="8642" spans="16:16">
      <c r="P8642" s="3"/>
    </row>
    <row r="8643" spans="16:16">
      <c r="P8643" s="3"/>
    </row>
    <row r="8644" spans="16:16">
      <c r="P8644" s="3"/>
    </row>
    <row r="8645" spans="16:16">
      <c r="P8645" s="3"/>
    </row>
    <row r="8646" spans="16:16">
      <c r="P8646" s="3"/>
    </row>
    <row r="8647" spans="16:16">
      <c r="P8647" s="3"/>
    </row>
    <row r="8648" spans="16:16">
      <c r="P8648" s="3"/>
    </row>
    <row r="8649" spans="16:16">
      <c r="P8649" s="3"/>
    </row>
    <row r="8650" spans="16:16">
      <c r="P8650" s="3"/>
    </row>
    <row r="8651" spans="16:16">
      <c r="P8651" s="3"/>
    </row>
    <row r="8652" spans="16:16">
      <c r="P8652" s="3"/>
    </row>
    <row r="8653" spans="16:16">
      <c r="P8653" s="3"/>
    </row>
    <row r="8654" spans="16:16">
      <c r="P8654" s="3"/>
    </row>
    <row r="8655" spans="16:16">
      <c r="P8655" s="3"/>
    </row>
    <row r="8656" spans="16:16">
      <c r="P8656" s="3"/>
    </row>
    <row r="8657" spans="16:16">
      <c r="P8657" s="3"/>
    </row>
    <row r="8658" spans="16:16">
      <c r="P8658" s="3"/>
    </row>
    <row r="8659" spans="16:16">
      <c r="P8659" s="3"/>
    </row>
    <row r="8660" spans="16:16">
      <c r="P8660" s="3"/>
    </row>
    <row r="8661" spans="16:16">
      <c r="P8661" s="3"/>
    </row>
    <row r="8662" spans="16:16">
      <c r="P8662" s="3"/>
    </row>
    <row r="8663" spans="16:16">
      <c r="P8663" s="3"/>
    </row>
    <row r="8664" spans="16:16">
      <c r="P8664" s="3"/>
    </row>
    <row r="8665" spans="16:16">
      <c r="P8665" s="3"/>
    </row>
    <row r="8666" spans="16:16">
      <c r="P8666" s="3"/>
    </row>
    <row r="8667" spans="16:16">
      <c r="P8667" s="3"/>
    </row>
    <row r="8668" spans="16:16">
      <c r="P8668" s="3"/>
    </row>
    <row r="8669" spans="16:16">
      <c r="P8669" s="3"/>
    </row>
    <row r="8670" spans="16:16">
      <c r="P8670" s="3"/>
    </row>
    <row r="8671" spans="16:16">
      <c r="P8671" s="3"/>
    </row>
    <row r="8672" spans="16:16">
      <c r="P8672" s="3"/>
    </row>
    <row r="8673" spans="16:16">
      <c r="P8673" s="3"/>
    </row>
    <row r="8674" spans="16:16">
      <c r="P8674" s="3"/>
    </row>
    <row r="8675" spans="16:16">
      <c r="P8675" s="3"/>
    </row>
    <row r="8676" spans="16:16">
      <c r="P8676" s="3"/>
    </row>
    <row r="8677" spans="16:16">
      <c r="P8677" s="3"/>
    </row>
    <row r="8678" spans="16:16">
      <c r="P8678" s="3"/>
    </row>
    <row r="8679" spans="16:16">
      <c r="P8679" s="3"/>
    </row>
    <row r="8680" spans="16:16">
      <c r="P8680" s="3"/>
    </row>
    <row r="8681" spans="16:16">
      <c r="P8681" s="3"/>
    </row>
    <row r="8682" spans="16:16">
      <c r="P8682" s="3"/>
    </row>
    <row r="8683" spans="16:16">
      <c r="P8683" s="3"/>
    </row>
    <row r="8684" spans="16:16">
      <c r="P8684" s="3"/>
    </row>
    <row r="8685" spans="16:16">
      <c r="P8685" s="3"/>
    </row>
    <row r="8686" spans="16:16">
      <c r="P8686" s="3"/>
    </row>
    <row r="8687" spans="16:16">
      <c r="P8687" s="3"/>
    </row>
    <row r="8688" spans="16:16">
      <c r="P8688" s="3"/>
    </row>
    <row r="8689" spans="16:16">
      <c r="P8689" s="3"/>
    </row>
    <row r="8690" spans="16:16">
      <c r="P8690" s="3"/>
    </row>
    <row r="8691" spans="16:16">
      <c r="P8691" s="3"/>
    </row>
    <row r="8692" spans="16:16">
      <c r="P8692" s="3"/>
    </row>
    <row r="8693" spans="16:16">
      <c r="P8693" s="3"/>
    </row>
    <row r="8694" spans="16:16">
      <c r="P8694" s="3"/>
    </row>
    <row r="8695" spans="16:16">
      <c r="P8695" s="3"/>
    </row>
    <row r="8696" spans="16:16">
      <c r="P8696" s="3"/>
    </row>
    <row r="8697" spans="16:16">
      <c r="P8697" s="3"/>
    </row>
    <row r="8698" spans="16:16">
      <c r="P8698" s="3"/>
    </row>
    <row r="8699" spans="16:16">
      <c r="P8699" s="3"/>
    </row>
    <row r="8700" spans="16:16">
      <c r="P8700" s="3"/>
    </row>
    <row r="8701" spans="16:16">
      <c r="P8701" s="3"/>
    </row>
    <row r="8702" spans="16:16">
      <c r="P8702" s="3"/>
    </row>
    <row r="8703" spans="16:16">
      <c r="P8703" s="3"/>
    </row>
    <row r="8704" spans="16:16">
      <c r="P8704" s="3"/>
    </row>
    <row r="8705" spans="16:16">
      <c r="P8705" s="3"/>
    </row>
    <row r="8706" spans="16:16">
      <c r="P8706" s="3"/>
    </row>
    <row r="8707" spans="16:16">
      <c r="P8707" s="3"/>
    </row>
    <row r="8708" spans="16:16">
      <c r="P8708" s="3"/>
    </row>
    <row r="8709" spans="16:16">
      <c r="P8709" s="3"/>
    </row>
    <row r="8710" spans="16:16">
      <c r="P8710" s="3"/>
    </row>
    <row r="8711" spans="16:16">
      <c r="P8711" s="3"/>
    </row>
    <row r="8712" spans="16:16">
      <c r="P8712" s="3"/>
    </row>
    <row r="8713" spans="16:16">
      <c r="P8713" s="3"/>
    </row>
    <row r="8714" spans="16:16">
      <c r="P8714" s="3"/>
    </row>
    <row r="8715" spans="16:16">
      <c r="P8715" s="3"/>
    </row>
    <row r="8716" spans="16:16">
      <c r="P8716" s="3"/>
    </row>
    <row r="8717" spans="16:16">
      <c r="P8717" s="3"/>
    </row>
    <row r="8718" spans="16:16">
      <c r="P8718" s="3"/>
    </row>
    <row r="8719" spans="16:16">
      <c r="P8719" s="3"/>
    </row>
    <row r="8720" spans="16:16">
      <c r="P8720" s="3"/>
    </row>
    <row r="8721" spans="16:16">
      <c r="P8721" s="3"/>
    </row>
    <row r="8722" spans="16:16">
      <c r="P8722" s="3"/>
    </row>
    <row r="8723" spans="16:16">
      <c r="P8723" s="3"/>
    </row>
    <row r="8724" spans="16:16">
      <c r="P8724" s="3"/>
    </row>
    <row r="8725" spans="16:16">
      <c r="P8725" s="3"/>
    </row>
    <row r="8726" spans="16:16">
      <c r="P8726" s="3"/>
    </row>
    <row r="8727" spans="16:16">
      <c r="P8727" s="3"/>
    </row>
    <row r="8728" spans="16:16">
      <c r="P8728" s="3"/>
    </row>
    <row r="8729" spans="16:16">
      <c r="P8729" s="3"/>
    </row>
    <row r="8730" spans="16:16">
      <c r="P8730" s="3"/>
    </row>
    <row r="8731" spans="16:16">
      <c r="P8731" s="3"/>
    </row>
    <row r="8732" spans="16:16">
      <c r="P8732" s="3"/>
    </row>
    <row r="8733" spans="16:16">
      <c r="P8733" s="3"/>
    </row>
    <row r="8734" spans="16:16">
      <c r="P8734" s="3"/>
    </row>
    <row r="8735" spans="16:16">
      <c r="P8735" s="3"/>
    </row>
    <row r="8736" spans="16:16">
      <c r="P8736" s="3"/>
    </row>
    <row r="8737" spans="16:16">
      <c r="P8737" s="3"/>
    </row>
    <row r="8738" spans="16:16">
      <c r="P8738" s="3"/>
    </row>
    <row r="8739" spans="16:16">
      <c r="P8739" s="3"/>
    </row>
    <row r="8740" spans="16:16">
      <c r="P8740" s="3"/>
    </row>
    <row r="8741" spans="16:16">
      <c r="P8741" s="3"/>
    </row>
    <row r="8742" spans="16:16">
      <c r="P8742" s="3"/>
    </row>
    <row r="8743" spans="16:16">
      <c r="P8743" s="3"/>
    </row>
    <row r="8744" spans="16:16">
      <c r="P8744" s="3"/>
    </row>
    <row r="8745" spans="16:16">
      <c r="P8745" s="3"/>
    </row>
    <row r="8746" spans="16:16">
      <c r="P8746" s="3"/>
    </row>
    <row r="8747" spans="16:16">
      <c r="P8747" s="3"/>
    </row>
    <row r="8748" spans="16:16">
      <c r="P8748" s="3"/>
    </row>
    <row r="8749" spans="16:16">
      <c r="P8749" s="3"/>
    </row>
    <row r="8750" spans="16:16">
      <c r="P8750" s="3"/>
    </row>
    <row r="8751" spans="16:16">
      <c r="P8751" s="3"/>
    </row>
    <row r="8752" spans="16:16">
      <c r="P8752" s="3"/>
    </row>
    <row r="8753" spans="16:16">
      <c r="P8753" s="3"/>
    </row>
    <row r="8754" spans="16:16">
      <c r="P8754" s="3"/>
    </row>
    <row r="8755" spans="16:16">
      <c r="P8755" s="3"/>
    </row>
    <row r="8756" spans="16:16">
      <c r="P8756" s="3"/>
    </row>
    <row r="8757" spans="16:16">
      <c r="P8757" s="3"/>
    </row>
    <row r="8758" spans="16:16">
      <c r="P8758" s="3"/>
    </row>
    <row r="8759" spans="16:16">
      <c r="P8759" s="3"/>
    </row>
    <row r="8760" spans="16:16">
      <c r="P8760" s="3"/>
    </row>
    <row r="8761" spans="16:16">
      <c r="P8761" s="3"/>
    </row>
    <row r="8762" spans="16:16">
      <c r="P8762" s="3"/>
    </row>
    <row r="8763" spans="16:16">
      <c r="P8763" s="3"/>
    </row>
    <row r="8764" spans="16:16">
      <c r="P8764" s="3"/>
    </row>
    <row r="8765" spans="16:16">
      <c r="P8765" s="3"/>
    </row>
    <row r="8766" spans="16:16">
      <c r="P8766" s="3"/>
    </row>
    <row r="8767" spans="16:16">
      <c r="P8767" s="3"/>
    </row>
    <row r="8768" spans="16:16">
      <c r="P8768" s="3"/>
    </row>
    <row r="8769" spans="16:16">
      <c r="P8769" s="3"/>
    </row>
    <row r="8770" spans="16:16">
      <c r="P8770" s="3"/>
    </row>
    <row r="8771" spans="16:16">
      <c r="P8771" s="3"/>
    </row>
    <row r="8772" spans="16:16">
      <c r="P8772" s="3"/>
    </row>
    <row r="8773" spans="16:16">
      <c r="P8773" s="3"/>
    </row>
    <row r="8774" spans="16:16">
      <c r="P8774" s="3"/>
    </row>
    <row r="8775" spans="16:16">
      <c r="P8775" s="3"/>
    </row>
    <row r="8776" spans="16:16">
      <c r="P8776" s="3"/>
    </row>
    <row r="8777" spans="16:16">
      <c r="P8777" s="3"/>
    </row>
    <row r="8778" spans="16:16">
      <c r="P8778" s="3"/>
    </row>
    <row r="8779" spans="16:16">
      <c r="P8779" s="3"/>
    </row>
    <row r="8780" spans="16:16">
      <c r="P8780" s="3"/>
    </row>
    <row r="8781" spans="16:16">
      <c r="P8781" s="3"/>
    </row>
    <row r="8782" spans="16:16">
      <c r="P8782" s="3"/>
    </row>
    <row r="8783" spans="16:16">
      <c r="P8783" s="3"/>
    </row>
    <row r="8784" spans="16:16">
      <c r="P8784" s="3"/>
    </row>
    <row r="8785" spans="16:16">
      <c r="P8785" s="3"/>
    </row>
    <row r="8786" spans="16:16">
      <c r="P8786" s="3"/>
    </row>
    <row r="8787" spans="16:16">
      <c r="P8787" s="3"/>
    </row>
    <row r="8788" spans="16:16">
      <c r="P8788" s="3"/>
    </row>
    <row r="8789" spans="16:16">
      <c r="P8789" s="3"/>
    </row>
    <row r="8790" spans="16:16">
      <c r="P8790" s="3"/>
    </row>
    <row r="8791" spans="16:16">
      <c r="P8791" s="3"/>
    </row>
    <row r="8792" spans="16:16">
      <c r="P8792" s="3"/>
    </row>
    <row r="8793" spans="16:16">
      <c r="P8793" s="3"/>
    </row>
    <row r="8794" spans="16:16">
      <c r="P8794" s="3"/>
    </row>
    <row r="8795" spans="16:16">
      <c r="P8795" s="3"/>
    </row>
    <row r="8796" spans="16:16">
      <c r="P8796" s="3"/>
    </row>
    <row r="8797" spans="16:16">
      <c r="P8797" s="3"/>
    </row>
    <row r="8798" spans="16:16">
      <c r="P8798" s="3"/>
    </row>
    <row r="8799" spans="16:16">
      <c r="P8799" s="3"/>
    </row>
    <row r="8800" spans="16:16">
      <c r="P8800" s="3"/>
    </row>
    <row r="8801" spans="16:16">
      <c r="P8801" s="3"/>
    </row>
    <row r="8802" spans="16:16">
      <c r="P8802" s="3"/>
    </row>
    <row r="8803" spans="16:16">
      <c r="P8803" s="3"/>
    </row>
    <row r="8804" spans="16:16">
      <c r="P8804" s="3"/>
    </row>
    <row r="8805" spans="16:16">
      <c r="P8805" s="3"/>
    </row>
    <row r="8806" spans="16:16">
      <c r="P8806" s="3"/>
    </row>
    <row r="8807" spans="16:16">
      <c r="P8807" s="3"/>
    </row>
    <row r="8808" spans="16:16">
      <c r="P8808" s="3"/>
    </row>
    <row r="8809" spans="16:16">
      <c r="P8809" s="3"/>
    </row>
    <row r="8810" spans="16:16">
      <c r="P8810" s="3"/>
    </row>
    <row r="8811" spans="16:16">
      <c r="P8811" s="3"/>
    </row>
    <row r="8812" spans="16:16">
      <c r="P8812" s="3"/>
    </row>
    <row r="8813" spans="16:16">
      <c r="P8813" s="3"/>
    </row>
    <row r="8814" spans="16:16">
      <c r="P8814" s="3"/>
    </row>
    <row r="8815" spans="16:16">
      <c r="P8815" s="3"/>
    </row>
    <row r="8816" spans="16:16">
      <c r="P8816" s="3"/>
    </row>
    <row r="8817" spans="16:16">
      <c r="P8817" s="3"/>
    </row>
    <row r="8818" spans="16:16">
      <c r="P8818" s="3"/>
    </row>
    <row r="8819" spans="16:16">
      <c r="P8819" s="3"/>
    </row>
    <row r="8820" spans="16:16">
      <c r="P8820" s="3"/>
    </row>
    <row r="8821" spans="16:16">
      <c r="P8821" s="3"/>
    </row>
    <row r="8822" spans="16:16">
      <c r="P8822" s="3"/>
    </row>
    <row r="8823" spans="16:16">
      <c r="P8823" s="3"/>
    </row>
    <row r="8824" spans="16:16">
      <c r="P8824" s="3"/>
    </row>
    <row r="8825" spans="16:16">
      <c r="P8825" s="3"/>
    </row>
    <row r="8826" spans="16:16">
      <c r="P8826" s="3"/>
    </row>
    <row r="8827" spans="16:16">
      <c r="P8827" s="3"/>
    </row>
    <row r="8828" spans="16:16">
      <c r="P8828" s="3"/>
    </row>
    <row r="8829" spans="16:16">
      <c r="P8829" s="3"/>
    </row>
    <row r="8830" spans="16:16">
      <c r="P8830" s="3"/>
    </row>
    <row r="8831" spans="16:16">
      <c r="P8831" s="3"/>
    </row>
    <row r="8832" spans="16:16">
      <c r="P8832" s="3"/>
    </row>
    <row r="8833" spans="16:16">
      <c r="P8833" s="3"/>
    </row>
    <row r="8834" spans="16:16">
      <c r="P8834" s="3"/>
    </row>
    <row r="8835" spans="16:16">
      <c r="P8835" s="3"/>
    </row>
    <row r="8836" spans="16:16">
      <c r="P8836" s="3"/>
    </row>
    <row r="8837" spans="16:16">
      <c r="P8837" s="3"/>
    </row>
    <row r="8838" spans="16:16">
      <c r="P8838" s="3"/>
    </row>
    <row r="8839" spans="16:16">
      <c r="P8839" s="3"/>
    </row>
    <row r="8840" spans="16:16">
      <c r="P8840" s="3"/>
    </row>
    <row r="8841" spans="16:16">
      <c r="P8841" s="3"/>
    </row>
    <row r="8842" spans="16:16">
      <c r="P8842" s="3"/>
    </row>
    <row r="8843" spans="16:16">
      <c r="P8843" s="3"/>
    </row>
    <row r="8844" spans="16:16">
      <c r="P8844" s="3"/>
    </row>
    <row r="8845" spans="16:16">
      <c r="P8845" s="3"/>
    </row>
    <row r="8846" spans="16:16">
      <c r="P8846" s="3"/>
    </row>
    <row r="8847" spans="16:16">
      <c r="P8847" s="3"/>
    </row>
    <row r="8848" spans="16:16">
      <c r="P8848" s="3"/>
    </row>
    <row r="8849" spans="16:16">
      <c r="P8849" s="3"/>
    </row>
    <row r="8850" spans="16:16">
      <c r="P8850" s="3"/>
    </row>
    <row r="8851" spans="16:16">
      <c r="P8851" s="3"/>
    </row>
    <row r="8852" spans="16:16">
      <c r="P8852" s="3"/>
    </row>
    <row r="8853" spans="16:16">
      <c r="P8853" s="3"/>
    </row>
    <row r="8854" spans="16:16">
      <c r="P8854" s="3"/>
    </row>
    <row r="8855" spans="16:16">
      <c r="P8855" s="3"/>
    </row>
    <row r="8856" spans="16:16">
      <c r="P8856" s="3"/>
    </row>
    <row r="8857" spans="16:16">
      <c r="P8857" s="3"/>
    </row>
    <row r="8858" spans="16:16">
      <c r="P8858" s="3"/>
    </row>
    <row r="8859" spans="16:16">
      <c r="P8859" s="3"/>
    </row>
    <row r="8860" spans="16:16">
      <c r="P8860" s="3"/>
    </row>
    <row r="8861" spans="16:16">
      <c r="P8861" s="3"/>
    </row>
    <row r="8862" spans="16:16">
      <c r="P8862" s="3"/>
    </row>
    <row r="8863" spans="16:16">
      <c r="P8863" s="3"/>
    </row>
    <row r="8864" spans="16:16">
      <c r="P8864" s="3"/>
    </row>
    <row r="8865" spans="16:16">
      <c r="P8865" s="3"/>
    </row>
    <row r="8866" spans="16:16">
      <c r="P8866" s="3"/>
    </row>
    <row r="8867" spans="16:16">
      <c r="P8867" s="3"/>
    </row>
    <row r="8868" spans="16:16">
      <c r="P8868" s="3"/>
    </row>
    <row r="8869" spans="16:16">
      <c r="P8869" s="3"/>
    </row>
    <row r="8870" spans="16:16">
      <c r="P8870" s="3"/>
    </row>
    <row r="8871" spans="16:16">
      <c r="P8871" s="3"/>
    </row>
    <row r="8872" spans="16:16">
      <c r="P8872" s="3"/>
    </row>
    <row r="8873" spans="16:16">
      <c r="P8873" s="3"/>
    </row>
    <row r="8874" spans="16:16">
      <c r="P8874" s="3"/>
    </row>
    <row r="8875" spans="16:16">
      <c r="P8875" s="3"/>
    </row>
    <row r="8876" spans="16:16">
      <c r="P8876" s="3"/>
    </row>
    <row r="8877" spans="16:16">
      <c r="P8877" s="3"/>
    </row>
    <row r="8878" spans="16:16">
      <c r="P8878" s="3"/>
    </row>
    <row r="8879" spans="16:16">
      <c r="P8879" s="3"/>
    </row>
    <row r="8880" spans="16:16">
      <c r="P8880" s="3"/>
    </row>
    <row r="8881" spans="16:16">
      <c r="P8881" s="3"/>
    </row>
    <row r="8882" spans="16:16">
      <c r="P8882" s="3"/>
    </row>
    <row r="8883" spans="16:16">
      <c r="P8883" s="3"/>
    </row>
    <row r="8884" spans="16:16">
      <c r="P8884" s="3"/>
    </row>
    <row r="8885" spans="16:16">
      <c r="P8885" s="3"/>
    </row>
    <row r="8886" spans="16:16">
      <c r="P8886" s="3"/>
    </row>
    <row r="8887" spans="16:16">
      <c r="P8887" s="3"/>
    </row>
    <row r="8888" spans="16:16">
      <c r="P8888" s="3"/>
    </row>
    <row r="8889" spans="16:16">
      <c r="P8889" s="3"/>
    </row>
    <row r="8890" spans="16:16">
      <c r="P8890" s="3"/>
    </row>
    <row r="8891" spans="16:16">
      <c r="P8891" s="3"/>
    </row>
    <row r="8892" spans="16:16">
      <c r="P8892" s="3"/>
    </row>
    <row r="8893" spans="16:16">
      <c r="P8893" s="3"/>
    </row>
    <row r="8894" spans="16:16">
      <c r="P8894" s="3"/>
    </row>
    <row r="8895" spans="16:16">
      <c r="P8895" s="3"/>
    </row>
    <row r="8896" spans="16:16">
      <c r="P8896" s="3"/>
    </row>
    <row r="8897" spans="16:16">
      <c r="P8897" s="3"/>
    </row>
    <row r="8898" spans="16:16">
      <c r="P8898" s="3"/>
    </row>
    <row r="8899" spans="16:16">
      <c r="P8899" s="3"/>
    </row>
    <row r="8900" spans="16:16">
      <c r="P8900" s="3"/>
    </row>
    <row r="8901" spans="16:16">
      <c r="P8901" s="3"/>
    </row>
    <row r="8902" spans="16:16">
      <c r="P8902" s="3"/>
    </row>
    <row r="8903" spans="16:16">
      <c r="P8903" s="3"/>
    </row>
    <row r="8904" spans="16:16">
      <c r="P8904" s="3"/>
    </row>
    <row r="8905" spans="16:16">
      <c r="P8905" s="3"/>
    </row>
    <row r="8906" spans="16:16">
      <c r="P8906" s="3"/>
    </row>
    <row r="8907" spans="16:16">
      <c r="P8907" s="3"/>
    </row>
    <row r="8908" spans="16:16">
      <c r="P8908" s="3"/>
    </row>
    <row r="8909" spans="16:16">
      <c r="P8909" s="3"/>
    </row>
    <row r="8910" spans="16:16">
      <c r="P8910" s="3"/>
    </row>
    <row r="8911" spans="16:16">
      <c r="P8911" s="3"/>
    </row>
    <row r="8912" spans="16:16">
      <c r="P8912" s="3"/>
    </row>
    <row r="8913" spans="16:16">
      <c r="P8913" s="3"/>
    </row>
    <row r="8914" spans="16:16">
      <c r="P8914" s="3"/>
    </row>
    <row r="8915" spans="16:16">
      <c r="P8915" s="3"/>
    </row>
    <row r="8916" spans="16:16">
      <c r="P8916" s="3"/>
    </row>
    <row r="8917" spans="16:16">
      <c r="P8917" s="3"/>
    </row>
    <row r="8918" spans="16:16">
      <c r="P8918" s="3"/>
    </row>
    <row r="8919" spans="16:16">
      <c r="P8919" s="3"/>
    </row>
    <row r="8920" spans="16:16">
      <c r="P8920" s="3"/>
    </row>
    <row r="8921" spans="16:16">
      <c r="P8921" s="3"/>
    </row>
    <row r="8922" spans="16:16">
      <c r="P8922" s="3"/>
    </row>
    <row r="8923" spans="16:16">
      <c r="P8923" s="3"/>
    </row>
    <row r="8924" spans="16:16">
      <c r="P8924" s="3"/>
    </row>
    <row r="8925" spans="16:16">
      <c r="P8925" s="3"/>
    </row>
    <row r="8926" spans="16:16">
      <c r="P8926" s="3"/>
    </row>
    <row r="8927" spans="16:16">
      <c r="P8927" s="3"/>
    </row>
    <row r="8928" spans="16:16">
      <c r="P8928" s="3"/>
    </row>
    <row r="8929" spans="16:16">
      <c r="P8929" s="3"/>
    </row>
    <row r="8930" spans="16:16">
      <c r="P8930" s="3"/>
    </row>
    <row r="8931" spans="16:16">
      <c r="P8931" s="3"/>
    </row>
    <row r="8932" spans="16:16">
      <c r="P8932" s="3"/>
    </row>
    <row r="8933" spans="16:16">
      <c r="P8933" s="3"/>
    </row>
    <row r="8934" spans="16:16">
      <c r="P8934" s="3"/>
    </row>
    <row r="8935" spans="16:16">
      <c r="P8935" s="3"/>
    </row>
    <row r="8936" spans="16:16">
      <c r="P8936" s="3"/>
    </row>
    <row r="8937" spans="16:16">
      <c r="P8937" s="3"/>
    </row>
    <row r="8938" spans="16:16">
      <c r="P8938" s="3"/>
    </row>
    <row r="8939" spans="16:16">
      <c r="P8939" s="3"/>
    </row>
    <row r="8940" spans="16:16">
      <c r="P8940" s="3"/>
    </row>
    <row r="8941" spans="16:16">
      <c r="P8941" s="3"/>
    </row>
    <row r="8942" spans="16:16">
      <c r="P8942" s="3"/>
    </row>
    <row r="8943" spans="16:16">
      <c r="P8943" s="3"/>
    </row>
    <row r="8944" spans="16:16">
      <c r="P8944" s="3"/>
    </row>
    <row r="8945" spans="16:16">
      <c r="P8945" s="3"/>
    </row>
    <row r="8946" spans="16:16">
      <c r="P8946" s="3"/>
    </row>
    <row r="8947" spans="16:16">
      <c r="P8947" s="3"/>
    </row>
    <row r="8948" spans="16:16">
      <c r="P8948" s="3"/>
    </row>
    <row r="8949" spans="16:16">
      <c r="P8949" s="3"/>
    </row>
    <row r="8950" spans="16:16">
      <c r="P8950" s="3"/>
    </row>
    <row r="8951" spans="16:16">
      <c r="P8951" s="3"/>
    </row>
    <row r="8952" spans="16:16">
      <c r="P8952" s="3"/>
    </row>
    <row r="8953" spans="16:16">
      <c r="P8953" s="3"/>
    </row>
    <row r="8954" spans="16:16">
      <c r="P8954" s="3"/>
    </row>
    <row r="8955" spans="16:16">
      <c r="P8955" s="3"/>
    </row>
    <row r="8956" spans="16:16">
      <c r="P8956" s="3"/>
    </row>
    <row r="8957" spans="16:16">
      <c r="P8957" s="3"/>
    </row>
    <row r="8958" spans="16:16">
      <c r="P8958" s="3"/>
    </row>
    <row r="8959" spans="16:16">
      <c r="P8959" s="3"/>
    </row>
    <row r="8960" spans="16:16">
      <c r="P8960" s="3"/>
    </row>
    <row r="8961" spans="16:16">
      <c r="P8961" s="3"/>
    </row>
    <row r="8962" spans="16:16">
      <c r="P8962" s="3"/>
    </row>
    <row r="8963" spans="16:16">
      <c r="P8963" s="3"/>
    </row>
    <row r="8964" spans="16:16">
      <c r="P8964" s="3"/>
    </row>
    <row r="8965" spans="16:16">
      <c r="P8965" s="3"/>
    </row>
    <row r="8966" spans="16:16">
      <c r="P8966" s="3"/>
    </row>
    <row r="8967" spans="16:16">
      <c r="P8967" s="3"/>
    </row>
    <row r="8968" spans="16:16">
      <c r="P8968" s="3"/>
    </row>
    <row r="8969" spans="16:16">
      <c r="P8969" s="3"/>
    </row>
    <row r="8970" spans="16:16">
      <c r="P8970" s="3"/>
    </row>
    <row r="8971" spans="16:16">
      <c r="P8971" s="3"/>
    </row>
    <row r="8972" spans="16:16">
      <c r="P8972" s="3"/>
    </row>
    <row r="8973" spans="16:16">
      <c r="P8973" s="3"/>
    </row>
    <row r="8974" spans="16:16">
      <c r="P8974" s="3"/>
    </row>
    <row r="8975" spans="16:16">
      <c r="P8975" s="3"/>
    </row>
    <row r="8976" spans="16:16">
      <c r="P8976" s="3"/>
    </row>
    <row r="8977" spans="16:16">
      <c r="P8977" s="3"/>
    </row>
    <row r="8978" spans="16:16">
      <c r="P8978" s="3"/>
    </row>
    <row r="8979" spans="16:16">
      <c r="P8979" s="3"/>
    </row>
    <row r="8980" spans="16:16">
      <c r="P8980" s="3"/>
    </row>
    <row r="8981" spans="16:16">
      <c r="P8981" s="3"/>
    </row>
    <row r="8982" spans="16:16">
      <c r="P8982" s="3"/>
    </row>
    <row r="8983" spans="16:16">
      <c r="P8983" s="3"/>
    </row>
    <row r="8984" spans="16:16">
      <c r="P8984" s="3"/>
    </row>
    <row r="8985" spans="16:16">
      <c r="P8985" s="3"/>
    </row>
    <row r="8986" spans="16:16">
      <c r="P8986" s="3"/>
    </row>
    <row r="8987" spans="16:16">
      <c r="P8987" s="3"/>
    </row>
    <row r="8988" spans="16:16">
      <c r="P8988" s="3"/>
    </row>
    <row r="8989" spans="16:16">
      <c r="P8989" s="3"/>
    </row>
    <row r="8990" spans="16:16">
      <c r="P8990" s="3"/>
    </row>
    <row r="8991" spans="16:16">
      <c r="P8991" s="3"/>
    </row>
    <row r="8992" spans="16:16">
      <c r="P8992" s="3"/>
    </row>
    <row r="8993" spans="16:16">
      <c r="P8993" s="3"/>
    </row>
    <row r="8994" spans="16:16">
      <c r="P8994" s="3"/>
    </row>
    <row r="8995" spans="16:16">
      <c r="P8995" s="3"/>
    </row>
    <row r="8996" spans="16:16">
      <c r="P8996" s="3"/>
    </row>
    <row r="8997" spans="16:16">
      <c r="P8997" s="3"/>
    </row>
    <row r="8998" spans="16:16">
      <c r="P8998" s="3"/>
    </row>
    <row r="8999" spans="16:16">
      <c r="P8999" s="3"/>
    </row>
    <row r="9000" spans="16:16">
      <c r="P9000" s="3"/>
    </row>
    <row r="9001" spans="16:16">
      <c r="P9001" s="3"/>
    </row>
    <row r="9002" spans="16:16">
      <c r="P9002" s="3"/>
    </row>
    <row r="9003" spans="16:16">
      <c r="P9003" s="3"/>
    </row>
    <row r="9004" spans="16:16">
      <c r="P9004" s="3"/>
    </row>
    <row r="9005" spans="16:16">
      <c r="P9005" s="3"/>
    </row>
    <row r="9006" spans="16:16">
      <c r="P9006" s="3"/>
    </row>
    <row r="9007" spans="16:16">
      <c r="P9007" s="3"/>
    </row>
    <row r="9008" spans="16:16">
      <c r="P9008" s="3"/>
    </row>
    <row r="9009" spans="16:16">
      <c r="P9009" s="3"/>
    </row>
    <row r="9010" spans="16:16">
      <c r="P9010" s="3"/>
    </row>
    <row r="9011" spans="16:16">
      <c r="P9011" s="3"/>
    </row>
    <row r="9012" spans="16:16">
      <c r="P9012" s="3"/>
    </row>
    <row r="9013" spans="16:16">
      <c r="P9013" s="3"/>
    </row>
    <row r="9014" spans="16:16">
      <c r="P9014" s="3"/>
    </row>
    <row r="9015" spans="16:16">
      <c r="P9015" s="3"/>
    </row>
    <row r="9016" spans="16:16">
      <c r="P9016" s="3"/>
    </row>
    <row r="9017" spans="16:16">
      <c r="P9017" s="3"/>
    </row>
    <row r="9018" spans="16:16">
      <c r="P9018" s="3"/>
    </row>
    <row r="9019" spans="16:16">
      <c r="P9019" s="3"/>
    </row>
    <row r="9020" spans="16:16">
      <c r="P9020" s="3"/>
    </row>
    <row r="9021" spans="16:16">
      <c r="P9021" s="3"/>
    </row>
    <row r="9022" spans="16:16">
      <c r="P9022" s="3"/>
    </row>
    <row r="9023" spans="16:16">
      <c r="P9023" s="3"/>
    </row>
    <row r="9024" spans="16:16">
      <c r="P9024" s="3"/>
    </row>
    <row r="9025" spans="16:16">
      <c r="P9025" s="3"/>
    </row>
    <row r="9026" spans="16:16">
      <c r="P9026" s="3"/>
    </row>
    <row r="9027" spans="16:16">
      <c r="P9027" s="3"/>
    </row>
    <row r="9028" spans="16:16">
      <c r="P9028" s="3"/>
    </row>
    <row r="9029" spans="16:16">
      <c r="P9029" s="3"/>
    </row>
    <row r="9030" spans="16:16">
      <c r="P9030" s="3"/>
    </row>
    <row r="9031" spans="16:16">
      <c r="P9031" s="3"/>
    </row>
    <row r="9032" spans="16:16">
      <c r="P9032" s="3"/>
    </row>
    <row r="9033" spans="16:16">
      <c r="P9033" s="3"/>
    </row>
    <row r="9034" spans="16:16">
      <c r="P9034" s="3"/>
    </row>
    <row r="9035" spans="16:16">
      <c r="P9035" s="3"/>
    </row>
    <row r="9036" spans="16:16">
      <c r="P9036" s="3"/>
    </row>
    <row r="9037" spans="16:16">
      <c r="P9037" s="3"/>
    </row>
    <row r="9038" spans="16:16">
      <c r="P9038" s="3"/>
    </row>
    <row r="9039" spans="16:16">
      <c r="P9039" s="3"/>
    </row>
    <row r="9040" spans="16:16">
      <c r="P9040" s="3"/>
    </row>
    <row r="9041" spans="16:16">
      <c r="P9041" s="3"/>
    </row>
    <row r="9042" spans="16:16">
      <c r="P9042" s="3"/>
    </row>
    <row r="9043" spans="16:16">
      <c r="P9043" s="3"/>
    </row>
    <row r="9044" spans="16:16">
      <c r="P9044" s="3"/>
    </row>
    <row r="9045" spans="16:16">
      <c r="P9045" s="3"/>
    </row>
    <row r="9046" spans="16:16">
      <c r="P9046" s="3"/>
    </row>
    <row r="9047" spans="16:16">
      <c r="P9047" s="3"/>
    </row>
    <row r="9048" spans="16:16">
      <c r="P9048" s="3"/>
    </row>
    <row r="9049" spans="16:16">
      <c r="P9049" s="3"/>
    </row>
    <row r="9050" spans="16:16">
      <c r="P9050" s="3"/>
    </row>
    <row r="9051" spans="16:16">
      <c r="P9051" s="3"/>
    </row>
    <row r="9052" spans="16:16">
      <c r="P9052" s="3"/>
    </row>
    <row r="9053" spans="16:16">
      <c r="P9053" s="3"/>
    </row>
    <row r="9054" spans="16:16">
      <c r="P9054" s="3"/>
    </row>
    <row r="9055" spans="16:16">
      <c r="P9055" s="3"/>
    </row>
    <row r="9056" spans="16:16">
      <c r="P9056" s="3"/>
    </row>
    <row r="9057" spans="16:16">
      <c r="P9057" s="3"/>
    </row>
    <row r="9058" spans="16:16">
      <c r="P9058" s="3"/>
    </row>
    <row r="9059" spans="16:16">
      <c r="P9059" s="3"/>
    </row>
    <row r="9060" spans="16:16">
      <c r="P9060" s="3"/>
    </row>
    <row r="9061" spans="16:16">
      <c r="P9061" s="3"/>
    </row>
    <row r="9062" spans="16:16">
      <c r="P9062" s="3"/>
    </row>
    <row r="9063" spans="16:16">
      <c r="P9063" s="3"/>
    </row>
    <row r="9064" spans="16:16">
      <c r="P9064" s="3"/>
    </row>
    <row r="9065" spans="16:16">
      <c r="P9065" s="3"/>
    </row>
    <row r="9066" spans="16:16">
      <c r="P9066" s="3"/>
    </row>
    <row r="9067" spans="16:16">
      <c r="P9067" s="3"/>
    </row>
    <row r="9068" spans="16:16">
      <c r="P9068" s="3"/>
    </row>
    <row r="9069" spans="16:16">
      <c r="P9069" s="3"/>
    </row>
    <row r="9070" spans="16:16">
      <c r="P9070" s="3"/>
    </row>
    <row r="9071" spans="16:16">
      <c r="P9071" s="3"/>
    </row>
    <row r="9072" spans="16:16">
      <c r="P9072" s="3"/>
    </row>
    <row r="9073" spans="16:16">
      <c r="P9073" s="3"/>
    </row>
    <row r="9074" spans="16:16">
      <c r="P9074" s="3"/>
    </row>
    <row r="9075" spans="16:16">
      <c r="P9075" s="3"/>
    </row>
    <row r="9076" spans="16:16">
      <c r="P9076" s="3"/>
    </row>
    <row r="9077" spans="16:16">
      <c r="P9077" s="3"/>
    </row>
    <row r="9078" spans="16:16">
      <c r="P9078" s="3"/>
    </row>
    <row r="9079" spans="16:16">
      <c r="P9079" s="3"/>
    </row>
    <row r="9080" spans="16:16">
      <c r="P9080" s="3"/>
    </row>
    <row r="9081" spans="16:16">
      <c r="P9081" s="3"/>
    </row>
    <row r="9082" spans="16:16">
      <c r="P9082" s="3"/>
    </row>
    <row r="9083" spans="16:16">
      <c r="P9083" s="3"/>
    </row>
    <row r="9084" spans="16:16">
      <c r="P9084" s="3"/>
    </row>
    <row r="9085" spans="16:16">
      <c r="P9085" s="3"/>
    </row>
    <row r="9086" spans="16:16">
      <c r="P9086" s="3"/>
    </row>
    <row r="9087" spans="16:16">
      <c r="P9087" s="3"/>
    </row>
    <row r="9088" spans="16:16">
      <c r="P9088" s="3"/>
    </row>
    <row r="9089" spans="16:16">
      <c r="P9089" s="3"/>
    </row>
    <row r="9090" spans="16:16">
      <c r="P9090" s="3"/>
    </row>
    <row r="9091" spans="16:16">
      <c r="P9091" s="3"/>
    </row>
    <row r="9092" spans="16:16">
      <c r="P9092" s="3"/>
    </row>
    <row r="9093" spans="16:16">
      <c r="P9093" s="3"/>
    </row>
    <row r="9094" spans="16:16">
      <c r="P9094" s="3"/>
    </row>
    <row r="9095" spans="16:16">
      <c r="P9095" s="3"/>
    </row>
    <row r="9096" spans="16:16">
      <c r="P9096" s="3"/>
    </row>
    <row r="9097" spans="16:16">
      <c r="P9097" s="3"/>
    </row>
    <row r="9098" spans="16:16">
      <c r="P9098" s="3"/>
    </row>
    <row r="9099" spans="16:16">
      <c r="P9099" s="3"/>
    </row>
    <row r="9100" spans="16:16">
      <c r="P9100" s="3"/>
    </row>
    <row r="9101" spans="16:16">
      <c r="P9101" s="3"/>
    </row>
    <row r="9102" spans="16:16">
      <c r="P9102" s="3"/>
    </row>
    <row r="9103" spans="16:16">
      <c r="P9103" s="3"/>
    </row>
    <row r="9104" spans="16:16">
      <c r="P9104" s="3"/>
    </row>
    <row r="9105" spans="16:16">
      <c r="P9105" s="3"/>
    </row>
    <row r="9106" spans="16:16">
      <c r="P9106" s="3"/>
    </row>
    <row r="9107" spans="16:16">
      <c r="P9107" s="3"/>
    </row>
    <row r="9108" spans="16:16">
      <c r="P9108" s="3"/>
    </row>
    <row r="9109" spans="16:16">
      <c r="P9109" s="3"/>
    </row>
    <row r="9110" spans="16:16">
      <c r="P9110" s="3"/>
    </row>
    <row r="9111" spans="16:16">
      <c r="P9111" s="3"/>
    </row>
    <row r="9112" spans="16:16">
      <c r="P9112" s="3"/>
    </row>
    <row r="9113" spans="16:16">
      <c r="P9113" s="3"/>
    </row>
    <row r="9114" spans="16:16">
      <c r="P9114" s="3"/>
    </row>
    <row r="9115" spans="16:16">
      <c r="P9115" s="3"/>
    </row>
    <row r="9116" spans="16:16">
      <c r="P9116" s="3"/>
    </row>
    <row r="9117" spans="16:16">
      <c r="P9117" s="3"/>
    </row>
    <row r="9118" spans="16:16">
      <c r="P9118" s="3"/>
    </row>
    <row r="9119" spans="16:16">
      <c r="P9119" s="3"/>
    </row>
    <row r="9120" spans="16:16">
      <c r="P9120" s="3"/>
    </row>
    <row r="9121" spans="16:16">
      <c r="P9121" s="3"/>
    </row>
    <row r="9122" spans="16:16">
      <c r="P9122" s="3"/>
    </row>
    <row r="9123" spans="16:16">
      <c r="P9123" s="3"/>
    </row>
    <row r="9124" spans="16:16">
      <c r="P9124" s="3"/>
    </row>
    <row r="9125" spans="16:16">
      <c r="P9125" s="3"/>
    </row>
    <row r="9126" spans="16:16">
      <c r="P9126" s="3"/>
    </row>
    <row r="9127" spans="16:16">
      <c r="P9127" s="3"/>
    </row>
    <row r="9128" spans="16:16">
      <c r="P9128" s="3"/>
    </row>
    <row r="9129" spans="16:16">
      <c r="P9129" s="3"/>
    </row>
    <row r="9130" spans="16:16">
      <c r="P9130" s="3"/>
    </row>
    <row r="9131" spans="16:16">
      <c r="P9131" s="3"/>
    </row>
    <row r="9132" spans="16:16">
      <c r="P9132" s="3"/>
    </row>
    <row r="9133" spans="16:16">
      <c r="P9133" s="3"/>
    </row>
    <row r="9134" spans="16:16">
      <c r="P9134" s="3"/>
    </row>
    <row r="9135" spans="16:16">
      <c r="P9135" s="3"/>
    </row>
    <row r="9136" spans="16:16">
      <c r="P9136" s="3"/>
    </row>
    <row r="9137" spans="16:16">
      <c r="P9137" s="3"/>
    </row>
    <row r="9138" spans="16:16">
      <c r="P9138" s="3"/>
    </row>
    <row r="9139" spans="16:16">
      <c r="P9139" s="3"/>
    </row>
    <row r="9140" spans="16:16">
      <c r="P9140" s="3"/>
    </row>
    <row r="9141" spans="16:16">
      <c r="P9141" s="3"/>
    </row>
    <row r="9142" spans="16:16">
      <c r="P9142" s="3"/>
    </row>
    <row r="9143" spans="16:16">
      <c r="P9143" s="3"/>
    </row>
    <row r="9144" spans="16:16">
      <c r="P9144" s="3"/>
    </row>
    <row r="9145" spans="16:16">
      <c r="P9145" s="3"/>
    </row>
    <row r="9146" spans="16:16">
      <c r="P9146" s="3"/>
    </row>
    <row r="9147" spans="16:16">
      <c r="P9147" s="3"/>
    </row>
    <row r="9148" spans="16:16">
      <c r="P9148" s="3"/>
    </row>
    <row r="9149" spans="16:16">
      <c r="P9149" s="3"/>
    </row>
    <row r="9150" spans="16:16">
      <c r="P9150" s="3"/>
    </row>
    <row r="9151" spans="16:16">
      <c r="P9151" s="3"/>
    </row>
    <row r="9152" spans="16:16">
      <c r="P9152" s="3"/>
    </row>
    <row r="9153" spans="16:16">
      <c r="P9153" s="3"/>
    </row>
    <row r="9154" spans="16:16">
      <c r="P9154" s="3"/>
    </row>
    <row r="9155" spans="16:16">
      <c r="P9155" s="3"/>
    </row>
    <row r="9156" spans="16:16">
      <c r="P9156" s="3"/>
    </row>
    <row r="9157" spans="16:16">
      <c r="P9157" s="3"/>
    </row>
    <row r="9158" spans="16:16">
      <c r="P9158" s="3"/>
    </row>
    <row r="9159" spans="16:16">
      <c r="P9159" s="3"/>
    </row>
    <row r="9160" spans="16:16">
      <c r="P9160" s="3"/>
    </row>
    <row r="9161" spans="16:16">
      <c r="P9161" s="3"/>
    </row>
    <row r="9162" spans="16:16">
      <c r="P9162" s="3"/>
    </row>
    <row r="9163" spans="16:16">
      <c r="P9163" s="3"/>
    </row>
    <row r="9164" spans="16:16">
      <c r="P9164" s="3"/>
    </row>
    <row r="9165" spans="16:16">
      <c r="P9165" s="3"/>
    </row>
    <row r="9166" spans="16:16">
      <c r="P9166" s="3"/>
    </row>
    <row r="9167" spans="16:16">
      <c r="P9167" s="3"/>
    </row>
    <row r="9168" spans="16:16">
      <c r="P9168" s="3"/>
    </row>
    <row r="9169" spans="16:16">
      <c r="P9169" s="3"/>
    </row>
    <row r="9170" spans="16:16">
      <c r="P9170" s="3"/>
    </row>
    <row r="9171" spans="16:16">
      <c r="P9171" s="3"/>
    </row>
    <row r="9172" spans="16:16">
      <c r="P9172" s="3"/>
    </row>
    <row r="9173" spans="16:16">
      <c r="P9173" s="3"/>
    </row>
    <row r="9174" spans="16:16">
      <c r="P9174" s="3"/>
    </row>
    <row r="9175" spans="16:16">
      <c r="P9175" s="3"/>
    </row>
    <row r="9176" spans="16:16">
      <c r="P9176" s="3"/>
    </row>
    <row r="9177" spans="16:16">
      <c r="P9177" s="3"/>
    </row>
    <row r="9178" spans="16:16">
      <c r="P9178" s="3"/>
    </row>
    <row r="9179" spans="16:16">
      <c r="P9179" s="3"/>
    </row>
    <row r="9180" spans="16:16">
      <c r="P9180" s="3"/>
    </row>
    <row r="9181" spans="16:16">
      <c r="P9181" s="3"/>
    </row>
    <row r="9182" spans="16:16">
      <c r="P9182" s="3"/>
    </row>
    <row r="9183" spans="16:16">
      <c r="P9183" s="3"/>
    </row>
    <row r="9184" spans="16:16">
      <c r="P9184" s="3"/>
    </row>
    <row r="9185" spans="16:16">
      <c r="P9185" s="3"/>
    </row>
    <row r="9186" spans="16:16">
      <c r="P9186" s="3"/>
    </row>
    <row r="9187" spans="16:16">
      <c r="P9187" s="3"/>
    </row>
    <row r="9188" spans="16:16">
      <c r="P9188" s="3"/>
    </row>
    <row r="9189" spans="16:16">
      <c r="P9189" s="3"/>
    </row>
    <row r="9190" spans="16:16">
      <c r="P9190" s="3"/>
    </row>
    <row r="9191" spans="16:16">
      <c r="P9191" s="3"/>
    </row>
    <row r="9192" spans="16:16">
      <c r="P9192" s="3"/>
    </row>
    <row r="9193" spans="16:16">
      <c r="P9193" s="3"/>
    </row>
    <row r="9194" spans="16:16">
      <c r="P9194" s="3"/>
    </row>
    <row r="9195" spans="16:16">
      <c r="P9195" s="3"/>
    </row>
    <row r="9196" spans="16:16">
      <c r="P9196" s="3"/>
    </row>
    <row r="9197" spans="16:16">
      <c r="P9197" s="3"/>
    </row>
    <row r="9198" spans="16:16">
      <c r="P9198" s="3"/>
    </row>
    <row r="9199" spans="16:16">
      <c r="P9199" s="3"/>
    </row>
    <row r="9200" spans="16:16">
      <c r="P9200" s="3"/>
    </row>
    <row r="9201" spans="16:16">
      <c r="P9201" s="3"/>
    </row>
    <row r="9202" spans="16:16">
      <c r="P9202" s="3"/>
    </row>
    <row r="9203" spans="16:16">
      <c r="P9203" s="3"/>
    </row>
    <row r="9204" spans="16:16">
      <c r="P9204" s="3"/>
    </row>
  </sheetData>
  <mergeCells count="59">
    <mergeCell ref="L166:P167"/>
    <mergeCell ref="A26:I26"/>
    <mergeCell ref="A8:A25"/>
    <mergeCell ref="E23:E25"/>
    <mergeCell ref="D23:D25"/>
    <mergeCell ref="I20:I22"/>
    <mergeCell ref="I17:I19"/>
    <mergeCell ref="I23:I25"/>
    <mergeCell ref="H23:H25"/>
    <mergeCell ref="K166:K168"/>
    <mergeCell ref="H17:H19"/>
    <mergeCell ref="H144:H146"/>
    <mergeCell ref="H20:H22"/>
    <mergeCell ref="H141:H143"/>
    <mergeCell ref="F23:F25"/>
    <mergeCell ref="F20:F22"/>
    <mergeCell ref="F8:F10"/>
    <mergeCell ref="F14:F16"/>
    <mergeCell ref="G14:G16"/>
    <mergeCell ref="G20:G22"/>
    <mergeCell ref="G23:G25"/>
    <mergeCell ref="G17:G19"/>
    <mergeCell ref="F17:F19"/>
    <mergeCell ref="D14:D16"/>
    <mergeCell ref="E14:E16"/>
    <mergeCell ref="E8:E10"/>
    <mergeCell ref="C20:C22"/>
    <mergeCell ref="D8:D10"/>
    <mergeCell ref="D20:D22"/>
    <mergeCell ref="D17:D19"/>
    <mergeCell ref="C14:C16"/>
    <mergeCell ref="E20:E22"/>
    <mergeCell ref="E17:E19"/>
    <mergeCell ref="B23:B25"/>
    <mergeCell ref="B20:B22"/>
    <mergeCell ref="B17:B19"/>
    <mergeCell ref="C8:C10"/>
    <mergeCell ref="C23:C25"/>
    <mergeCell ref="A5:A7"/>
    <mergeCell ref="B5:B7"/>
    <mergeCell ref="B8:B10"/>
    <mergeCell ref="C17:C19"/>
    <mergeCell ref="B14:B16"/>
    <mergeCell ref="M1:O1"/>
    <mergeCell ref="H3:I3"/>
    <mergeCell ref="B4:L4"/>
    <mergeCell ref="J5:J7"/>
    <mergeCell ref="K5:K7"/>
    <mergeCell ref="C6:G6"/>
    <mergeCell ref="C5:G5"/>
    <mergeCell ref="H5:H7"/>
    <mergeCell ref="L5:P6"/>
    <mergeCell ref="I5:I7"/>
    <mergeCell ref="I14:I16"/>
    <mergeCell ref="H8:H10"/>
    <mergeCell ref="H14:H16"/>
    <mergeCell ref="G8:G10"/>
    <mergeCell ref="I11:I13"/>
    <mergeCell ref="I8:I10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47" orientation="landscape" verticalDpi="300" r:id="rId1"/>
  <headerFooter differentFirst="1" scaleWithDoc="0">
    <oddHeader>&amp;C&amp;"Times New Roman,звичайний"&amp;10&amp;P</oddHeader>
  </headerFooter>
  <rowBreaks count="7" manualBreakCount="7">
    <brk id="22" max="15" man="1"/>
    <brk id="43" max="15" man="1"/>
    <brk id="53" max="15" man="1"/>
    <brk id="68" max="15" man="1"/>
    <brk id="101" max="15" man="1"/>
    <brk id="130" max="15" man="1"/>
    <brk id="14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AH9208"/>
  <sheetViews>
    <sheetView view="pageBreakPreview" topLeftCell="A79" zoomScale="75" zoomScaleNormal="100" zoomScaleSheetLayoutView="75" workbookViewId="0">
      <pane xSplit="1" topLeftCell="B1" activePane="topRight" state="frozen"/>
      <selection pane="topRight" activeCell="B95" sqref="B95:B96"/>
    </sheetView>
  </sheetViews>
  <sheetFormatPr defaultRowHeight="15.75"/>
  <cols>
    <col min="1" max="1" width="36.28515625" style="3" customWidth="1"/>
    <col min="2" max="2" width="27.42578125" style="3" customWidth="1"/>
    <col min="3" max="3" width="8.85546875" style="3" customWidth="1"/>
    <col min="4" max="4" width="9" style="3" customWidth="1"/>
    <col min="5" max="7" width="8.85546875" style="3" customWidth="1"/>
    <col min="8" max="8" width="41.7109375" style="3" customWidth="1"/>
    <col min="9" max="9" width="35.85546875" style="3" customWidth="1"/>
    <col min="10" max="10" width="24.42578125" style="3" customWidth="1"/>
    <col min="11" max="11" width="19.42578125" style="3" customWidth="1"/>
    <col min="12" max="12" width="14.5703125" style="3" customWidth="1"/>
    <col min="13" max="13" width="14.5703125" style="8" customWidth="1"/>
    <col min="14" max="15" width="14.5703125" style="3" customWidth="1"/>
    <col min="16" max="16" width="14.7109375" style="6" customWidth="1"/>
    <col min="17" max="24" width="14.7109375" style="3" customWidth="1"/>
    <col min="25" max="25" width="11.42578125" style="3" customWidth="1"/>
    <col min="26" max="27" width="11.5703125" style="3" customWidth="1"/>
    <col min="28" max="28" width="15.7109375" style="3" customWidth="1"/>
    <col min="29" max="29" width="16" style="3" customWidth="1"/>
    <col min="30" max="30" width="10.85546875" style="3" bestFit="1" customWidth="1"/>
    <col min="31" max="31" width="10.42578125" style="3" bestFit="1" customWidth="1"/>
    <col min="32" max="16384" width="9.140625" style="3"/>
  </cols>
  <sheetData>
    <row r="1" spans="1:34" ht="18.75">
      <c r="I1" s="1"/>
      <c r="K1" s="1"/>
      <c r="L1" s="1"/>
      <c r="M1" s="346" t="s">
        <v>154</v>
      </c>
      <c r="N1" s="346"/>
      <c r="O1" s="346"/>
      <c r="P1" s="1"/>
      <c r="Q1" s="1"/>
      <c r="R1" s="1"/>
      <c r="S1" s="1"/>
      <c r="T1" s="1"/>
      <c r="U1" s="1"/>
      <c r="V1" s="1"/>
      <c r="W1" s="1"/>
      <c r="X1" s="1"/>
    </row>
    <row r="2" spans="1:34">
      <c r="I2" s="1"/>
      <c r="K2" s="1"/>
      <c r="L2" s="1"/>
      <c r="M2" s="7"/>
      <c r="N2" s="7"/>
      <c r="O2" s="7"/>
      <c r="P2" s="1"/>
      <c r="Q2" s="1"/>
      <c r="R2" s="1"/>
      <c r="S2" s="1"/>
      <c r="T2" s="1"/>
      <c r="U2" s="1"/>
      <c r="V2" s="1"/>
      <c r="W2" s="1"/>
      <c r="X2" s="1"/>
    </row>
    <row r="3" spans="1:34" ht="21" customHeight="1">
      <c r="A3" s="2"/>
      <c r="B3" s="292"/>
      <c r="C3" s="292"/>
      <c r="D3" s="292"/>
      <c r="E3" s="292"/>
      <c r="F3" s="292"/>
      <c r="G3" s="292"/>
      <c r="H3" s="347" t="s">
        <v>12</v>
      </c>
      <c r="I3" s="347"/>
      <c r="J3" s="292"/>
      <c r="K3" s="292"/>
      <c r="L3" s="292"/>
      <c r="M3" s="2"/>
      <c r="N3" s="2"/>
      <c r="O3" s="2"/>
      <c r="P3" s="3"/>
      <c r="Y3" s="2"/>
    </row>
    <row r="4" spans="1:34" ht="32.25" customHeight="1">
      <c r="A4" s="2"/>
      <c r="B4" s="347" t="s">
        <v>155</v>
      </c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2"/>
      <c r="N4" s="2"/>
      <c r="O4" s="2"/>
      <c r="P4" s="3"/>
      <c r="Y4" s="2"/>
    </row>
    <row r="5" spans="1:34" ht="15.75" customHeight="1">
      <c r="A5" s="319" t="s">
        <v>13</v>
      </c>
      <c r="B5" s="319" t="s">
        <v>14</v>
      </c>
      <c r="C5" s="319"/>
      <c r="D5" s="319"/>
      <c r="E5" s="319"/>
      <c r="F5" s="319"/>
      <c r="G5" s="319"/>
      <c r="H5" s="319" t="s">
        <v>15</v>
      </c>
      <c r="I5" s="319" t="s">
        <v>64</v>
      </c>
      <c r="J5" s="319" t="s">
        <v>83</v>
      </c>
      <c r="K5" s="319" t="s">
        <v>16</v>
      </c>
      <c r="L5" s="321" t="s">
        <v>89</v>
      </c>
      <c r="M5" s="322"/>
      <c r="N5" s="322"/>
      <c r="O5" s="322"/>
      <c r="P5" s="323"/>
      <c r="Q5" s="2"/>
      <c r="R5" s="2"/>
      <c r="S5" s="2"/>
      <c r="T5" s="2"/>
      <c r="U5" s="2"/>
      <c r="V5" s="2"/>
      <c r="W5" s="2"/>
      <c r="X5" s="2"/>
      <c r="Y5" s="4"/>
    </row>
    <row r="6" spans="1:34" ht="15.75" customHeight="1">
      <c r="A6" s="320"/>
      <c r="B6" s="320"/>
      <c r="C6" s="319" t="s">
        <v>17</v>
      </c>
      <c r="D6" s="319"/>
      <c r="E6" s="319"/>
      <c r="F6" s="319"/>
      <c r="G6" s="319"/>
      <c r="H6" s="319"/>
      <c r="I6" s="320"/>
      <c r="J6" s="320"/>
      <c r="K6" s="320"/>
      <c r="L6" s="324"/>
      <c r="M6" s="325"/>
      <c r="N6" s="325"/>
      <c r="O6" s="325"/>
      <c r="P6" s="326"/>
      <c r="Q6" s="2"/>
      <c r="R6" s="2"/>
      <c r="S6" s="2"/>
      <c r="T6" s="2"/>
      <c r="U6" s="2"/>
      <c r="V6" s="2"/>
      <c r="W6" s="2"/>
      <c r="X6" s="2"/>
      <c r="Y6" s="4"/>
    </row>
    <row r="7" spans="1:34" ht="65.25" customHeight="1">
      <c r="A7" s="320"/>
      <c r="B7" s="320"/>
      <c r="C7" s="9">
        <v>2026</v>
      </c>
      <c r="D7" s="9">
        <v>2027</v>
      </c>
      <c r="E7" s="9">
        <v>2028</v>
      </c>
      <c r="F7" s="9">
        <v>2029</v>
      </c>
      <c r="G7" s="9">
        <v>2030</v>
      </c>
      <c r="H7" s="319"/>
      <c r="I7" s="320"/>
      <c r="J7" s="320"/>
      <c r="K7" s="320"/>
      <c r="L7" s="9">
        <v>2026</v>
      </c>
      <c r="M7" s="10">
        <v>2027</v>
      </c>
      <c r="N7" s="9">
        <v>2028</v>
      </c>
      <c r="O7" s="9">
        <v>2029</v>
      </c>
      <c r="P7" s="9">
        <v>2030</v>
      </c>
      <c r="Q7" s="184">
        <v>2025</v>
      </c>
      <c r="R7" s="199" t="s">
        <v>117</v>
      </c>
      <c r="S7" s="13" t="s">
        <v>118</v>
      </c>
      <c r="T7" s="211" t="s">
        <v>121</v>
      </c>
      <c r="U7" s="212" t="s">
        <v>148</v>
      </c>
      <c r="V7" s="213"/>
      <c r="W7" s="213"/>
      <c r="X7" s="211"/>
      <c r="Y7" s="15">
        <v>2025</v>
      </c>
      <c r="AB7" s="6" t="s">
        <v>53</v>
      </c>
      <c r="AC7" s="6" t="s">
        <v>52</v>
      </c>
      <c r="AD7" s="9">
        <v>2026</v>
      </c>
      <c r="AE7" s="10">
        <v>2027</v>
      </c>
      <c r="AF7" s="9">
        <v>2028</v>
      </c>
      <c r="AG7" s="9">
        <v>2029</v>
      </c>
      <c r="AH7" s="13">
        <v>2030</v>
      </c>
    </row>
    <row r="8" spans="1:34" ht="64.5" customHeight="1">
      <c r="A8" s="308" t="s">
        <v>58</v>
      </c>
      <c r="B8" s="314" t="s">
        <v>18</v>
      </c>
      <c r="C8" s="314">
        <v>195</v>
      </c>
      <c r="D8" s="314">
        <v>200</v>
      </c>
      <c r="E8" s="314">
        <v>205</v>
      </c>
      <c r="F8" s="314">
        <v>210</v>
      </c>
      <c r="G8" s="314">
        <v>215</v>
      </c>
      <c r="H8" s="311" t="s">
        <v>109</v>
      </c>
      <c r="I8" s="311" t="s">
        <v>91</v>
      </c>
      <c r="J8" s="39" t="s">
        <v>55</v>
      </c>
      <c r="K8" s="37">
        <f>SUM(L8:P8)</f>
        <v>630.1</v>
      </c>
      <c r="L8" s="268">
        <v>103.2</v>
      </c>
      <c r="M8" s="218">
        <f t="shared" ref="M8:P9" si="0">ROUND((L8*1.1),1)</f>
        <v>113.5</v>
      </c>
      <c r="N8" s="218">
        <f t="shared" si="0"/>
        <v>124.9</v>
      </c>
      <c r="O8" s="218">
        <f t="shared" si="0"/>
        <v>137.4</v>
      </c>
      <c r="P8" s="218">
        <f t="shared" si="0"/>
        <v>151.1</v>
      </c>
      <c r="Q8" s="184">
        <f>75</f>
        <v>75</v>
      </c>
      <c r="R8" s="199"/>
      <c r="S8" s="13"/>
      <c r="T8" s="13"/>
      <c r="U8" s="13"/>
      <c r="V8" s="13"/>
      <c r="W8" s="13"/>
      <c r="X8" s="13"/>
      <c r="Y8" s="15"/>
      <c r="AB8" s="6"/>
      <c r="AC8" s="6"/>
      <c r="AD8" s="9"/>
      <c r="AE8" s="10"/>
      <c r="AF8" s="9"/>
      <c r="AG8" s="9"/>
      <c r="AH8" s="13"/>
    </row>
    <row r="9" spans="1:34" ht="58.5" customHeight="1">
      <c r="A9" s="309"/>
      <c r="B9" s="315"/>
      <c r="C9" s="315"/>
      <c r="D9" s="315"/>
      <c r="E9" s="315"/>
      <c r="F9" s="315"/>
      <c r="G9" s="315"/>
      <c r="H9" s="312"/>
      <c r="I9" s="312"/>
      <c r="J9" s="36" t="s">
        <v>26</v>
      </c>
      <c r="K9" s="37">
        <f>SUM(L9:P9)</f>
        <v>591.20000000000005</v>
      </c>
      <c r="L9" s="37">
        <f>200-L8</f>
        <v>96.8</v>
      </c>
      <c r="M9" s="218">
        <f t="shared" si="0"/>
        <v>106.5</v>
      </c>
      <c r="N9" s="218">
        <f t="shared" si="0"/>
        <v>117.2</v>
      </c>
      <c r="O9" s="218">
        <f t="shared" si="0"/>
        <v>128.9</v>
      </c>
      <c r="P9" s="218">
        <f t="shared" si="0"/>
        <v>141.80000000000001</v>
      </c>
      <c r="Q9" s="185"/>
      <c r="R9" s="200">
        <v>75</v>
      </c>
      <c r="S9" s="38"/>
      <c r="T9" s="258" t="s">
        <v>122</v>
      </c>
      <c r="U9" s="38"/>
      <c r="V9" s="38"/>
      <c r="W9" s="38"/>
      <c r="X9" s="38"/>
      <c r="Y9" s="19">
        <f>131.2</f>
        <v>131.19999999999999</v>
      </c>
      <c r="Z9" s="25">
        <v>5061</v>
      </c>
      <c r="AA9" s="25"/>
      <c r="AB9" s="5"/>
      <c r="AC9" s="5"/>
      <c r="AD9" s="5"/>
      <c r="AE9" s="6"/>
      <c r="AF9" s="6"/>
      <c r="AG9" s="6"/>
      <c r="AH9" s="6"/>
    </row>
    <row r="10" spans="1:34" ht="69.75" customHeight="1">
      <c r="A10" s="309"/>
      <c r="B10" s="316"/>
      <c r="C10" s="316"/>
      <c r="D10" s="316"/>
      <c r="E10" s="316"/>
      <c r="F10" s="316"/>
      <c r="G10" s="316"/>
      <c r="H10" s="313"/>
      <c r="I10" s="313"/>
      <c r="J10" s="36" t="s">
        <v>27</v>
      </c>
      <c r="K10" s="37">
        <f>SUM(L10:P10)</f>
        <v>0</v>
      </c>
      <c r="L10" s="37"/>
      <c r="M10" s="37"/>
      <c r="N10" s="37"/>
      <c r="O10" s="37"/>
      <c r="P10" s="37"/>
      <c r="Q10" s="185"/>
      <c r="R10" s="200"/>
      <c r="S10" s="38"/>
      <c r="T10" s="38"/>
      <c r="U10" s="38"/>
      <c r="V10" s="38"/>
      <c r="W10" s="38"/>
      <c r="X10" s="38"/>
      <c r="Y10" s="5"/>
      <c r="Z10" s="25"/>
      <c r="AA10" s="25"/>
      <c r="AB10" s="5"/>
      <c r="AC10" s="5"/>
      <c r="AD10" s="5"/>
      <c r="AE10" s="6"/>
      <c r="AF10" s="6"/>
      <c r="AG10" s="6"/>
      <c r="AH10" s="6"/>
    </row>
    <row r="11" spans="1:34" ht="45" customHeight="1">
      <c r="A11" s="97"/>
      <c r="B11" s="337" t="s">
        <v>213</v>
      </c>
      <c r="C11" s="180">
        <v>9</v>
      </c>
      <c r="D11" s="180">
        <v>9</v>
      </c>
      <c r="E11" s="180">
        <v>9</v>
      </c>
      <c r="F11" s="180">
        <v>9</v>
      </c>
      <c r="G11" s="180">
        <v>9</v>
      </c>
      <c r="H11" s="311" t="s">
        <v>1</v>
      </c>
      <c r="I11" s="311" t="s">
        <v>2</v>
      </c>
      <c r="J11" s="39" t="s">
        <v>55</v>
      </c>
      <c r="K11" s="37">
        <f t="shared" ref="K11:K25" si="1">SUM(L11:P11)</f>
        <v>15761.699999999999</v>
      </c>
      <c r="L11" s="214">
        <v>2581.6999999999998</v>
      </c>
      <c r="M11" s="219">
        <f t="shared" ref="M11:P12" si="2">ROUND((L11*1.1),1)</f>
        <v>2839.9</v>
      </c>
      <c r="N11" s="219">
        <f t="shared" si="2"/>
        <v>3123.9</v>
      </c>
      <c r="O11" s="219">
        <f t="shared" si="2"/>
        <v>3436.3</v>
      </c>
      <c r="P11" s="219">
        <f t="shared" si="2"/>
        <v>3779.9</v>
      </c>
      <c r="Q11" s="185">
        <f>2205.6</f>
        <v>2205.6</v>
      </c>
      <c r="R11" s="200"/>
      <c r="S11" s="38"/>
      <c r="T11" s="38"/>
      <c r="U11" s="38"/>
      <c r="V11" s="38"/>
      <c r="W11" s="38"/>
      <c r="X11" s="38"/>
      <c r="Y11" s="5"/>
      <c r="Z11" s="25"/>
      <c r="AA11" s="25"/>
      <c r="AB11" s="5"/>
      <c r="AC11" s="5"/>
      <c r="AD11" s="5"/>
      <c r="AE11" s="6"/>
      <c r="AF11" s="6"/>
      <c r="AG11" s="6"/>
      <c r="AH11" s="6"/>
    </row>
    <row r="12" spans="1:34" ht="43.5" customHeight="1">
      <c r="A12" s="97"/>
      <c r="B12" s="338"/>
      <c r="C12" s="174"/>
      <c r="D12" s="174"/>
      <c r="E12" s="174"/>
      <c r="F12" s="174"/>
      <c r="G12" s="174"/>
      <c r="H12" s="312"/>
      <c r="I12" s="312"/>
      <c r="J12" s="39" t="s">
        <v>26</v>
      </c>
      <c r="K12" s="37">
        <f t="shared" si="1"/>
        <v>3733.6</v>
      </c>
      <c r="L12" s="37">
        <v>611.5</v>
      </c>
      <c r="M12" s="219">
        <f t="shared" si="2"/>
        <v>672.7</v>
      </c>
      <c r="N12" s="219">
        <f t="shared" si="2"/>
        <v>740</v>
      </c>
      <c r="O12" s="219">
        <f t="shared" si="2"/>
        <v>814</v>
      </c>
      <c r="P12" s="219">
        <f t="shared" si="2"/>
        <v>895.4</v>
      </c>
      <c r="Q12" s="185"/>
      <c r="R12" s="200">
        <f>2715.2</f>
        <v>2715.2</v>
      </c>
      <c r="S12" s="38">
        <f>R12-Q11</f>
        <v>509.59999999999991</v>
      </c>
      <c r="T12" s="38"/>
      <c r="U12" s="38">
        <f>S12*1.2</f>
        <v>611.51999999999987</v>
      </c>
      <c r="V12" s="38"/>
      <c r="W12" s="38"/>
      <c r="X12" s="38"/>
      <c r="Y12" s="5"/>
      <c r="Z12" s="25">
        <v>5053</v>
      </c>
      <c r="AA12" s="25"/>
      <c r="AB12" s="5"/>
      <c r="AC12" s="5"/>
      <c r="AD12" s="5"/>
      <c r="AE12" s="6"/>
      <c r="AF12" s="6"/>
      <c r="AG12" s="6"/>
      <c r="AH12" s="6"/>
    </row>
    <row r="13" spans="1:34" ht="38.25" customHeight="1">
      <c r="A13" s="97"/>
      <c r="B13" s="174"/>
      <c r="C13" s="174"/>
      <c r="D13" s="174"/>
      <c r="E13" s="174"/>
      <c r="F13" s="174"/>
      <c r="G13" s="174"/>
      <c r="H13" s="313"/>
      <c r="I13" s="313"/>
      <c r="J13" s="39" t="s">
        <v>27</v>
      </c>
      <c r="K13" s="37">
        <f t="shared" si="1"/>
        <v>0</v>
      </c>
      <c r="L13" s="37"/>
      <c r="M13" s="37"/>
      <c r="N13" s="37"/>
      <c r="O13" s="37"/>
      <c r="P13" s="37"/>
      <c r="Q13" s="185"/>
      <c r="R13" s="200"/>
      <c r="S13" s="38"/>
      <c r="T13" s="38"/>
      <c r="U13" s="38"/>
      <c r="V13" s="38"/>
      <c r="W13" s="38"/>
      <c r="X13" s="38"/>
      <c r="Y13" s="5"/>
      <c r="Z13" s="25"/>
      <c r="AA13" s="25"/>
      <c r="AB13" s="5"/>
      <c r="AC13" s="5"/>
      <c r="AD13" s="5"/>
      <c r="AE13" s="6"/>
      <c r="AF13" s="6"/>
      <c r="AG13" s="6"/>
      <c r="AH13" s="6"/>
    </row>
    <row r="14" spans="1:34" ht="100.5" customHeight="1">
      <c r="A14" s="97"/>
      <c r="B14" s="314" t="s">
        <v>18</v>
      </c>
      <c r="C14" s="314">
        <v>120</v>
      </c>
      <c r="D14" s="314">
        <v>123</v>
      </c>
      <c r="E14" s="314">
        <v>127</v>
      </c>
      <c r="F14" s="314">
        <v>130</v>
      </c>
      <c r="G14" s="314">
        <v>135</v>
      </c>
      <c r="H14" s="311" t="s">
        <v>171</v>
      </c>
      <c r="I14" s="311" t="s">
        <v>3</v>
      </c>
      <c r="J14" s="39" t="s">
        <v>55</v>
      </c>
      <c r="K14" s="37">
        <f t="shared" si="1"/>
        <v>41064.200000000004</v>
      </c>
      <c r="L14" s="264">
        <v>6726.2</v>
      </c>
      <c r="M14" s="219">
        <f t="shared" ref="M14:P15" si="3">ROUND((L14*1.1),1)</f>
        <v>7398.8</v>
      </c>
      <c r="N14" s="219">
        <f t="shared" si="3"/>
        <v>8138.7</v>
      </c>
      <c r="O14" s="219">
        <f t="shared" si="3"/>
        <v>8952.6</v>
      </c>
      <c r="P14" s="219">
        <f t="shared" si="3"/>
        <v>9847.9</v>
      </c>
      <c r="Q14" s="185">
        <f>5345.2+50+60+150</f>
        <v>5605.2</v>
      </c>
      <c r="R14" s="200"/>
      <c r="S14" s="38"/>
      <c r="T14" s="38"/>
      <c r="U14" s="38"/>
      <c r="V14" s="38"/>
      <c r="W14" s="38"/>
      <c r="X14" s="38"/>
      <c r="Y14" s="5"/>
      <c r="Z14" s="25"/>
      <c r="AA14" s="25"/>
      <c r="AB14" s="5"/>
      <c r="AC14" s="5"/>
      <c r="AD14" s="5"/>
      <c r="AE14" s="6"/>
      <c r="AF14" s="6"/>
      <c r="AG14" s="6"/>
      <c r="AH14" s="6"/>
    </row>
    <row r="15" spans="1:34" ht="105" customHeight="1">
      <c r="A15" s="97"/>
      <c r="B15" s="315"/>
      <c r="C15" s="315"/>
      <c r="D15" s="315"/>
      <c r="E15" s="315"/>
      <c r="F15" s="315"/>
      <c r="G15" s="315"/>
      <c r="H15" s="312"/>
      <c r="I15" s="312"/>
      <c r="J15" s="39" t="s">
        <v>26</v>
      </c>
      <c r="K15" s="37">
        <f t="shared" si="1"/>
        <v>7989.6</v>
      </c>
      <c r="L15" s="37">
        <v>1308.5999999999999</v>
      </c>
      <c r="M15" s="219">
        <f t="shared" si="3"/>
        <v>1439.5</v>
      </c>
      <c r="N15" s="219">
        <f t="shared" si="3"/>
        <v>1583.5</v>
      </c>
      <c r="O15" s="219">
        <f t="shared" si="3"/>
        <v>1741.9</v>
      </c>
      <c r="P15" s="219">
        <f t="shared" si="3"/>
        <v>1916.1</v>
      </c>
      <c r="Q15" s="185"/>
      <c r="R15" s="200">
        <f>5345.2+60+1240.5+50</f>
        <v>6695.7</v>
      </c>
      <c r="S15" s="220">
        <f>R15-Q14</f>
        <v>1090.5</v>
      </c>
      <c r="T15" s="258" t="s">
        <v>123</v>
      </c>
      <c r="U15" s="38"/>
      <c r="V15" s="38"/>
      <c r="W15" s="38"/>
      <c r="X15" s="38"/>
      <c r="Y15" s="21">
        <f>60+1545.2+3470+769+2665.2+50</f>
        <v>8559.4</v>
      </c>
      <c r="Z15" s="27" t="s">
        <v>46</v>
      </c>
      <c r="AA15" s="27"/>
      <c r="AB15" s="6"/>
      <c r="AC15" s="6"/>
      <c r="AD15" s="22">
        <f>L15+L55+L58+L74</f>
        <v>19182.200000000004</v>
      </c>
      <c r="AE15" s="6"/>
      <c r="AF15" s="6"/>
      <c r="AG15" s="6"/>
      <c r="AH15" s="6"/>
    </row>
    <row r="16" spans="1:34" ht="101.25" customHeight="1">
      <c r="A16" s="97"/>
      <c r="B16" s="316"/>
      <c r="C16" s="316"/>
      <c r="D16" s="316"/>
      <c r="E16" s="316"/>
      <c r="F16" s="316"/>
      <c r="G16" s="316"/>
      <c r="H16" s="313"/>
      <c r="I16" s="313"/>
      <c r="J16" s="39" t="s">
        <v>27</v>
      </c>
      <c r="K16" s="37">
        <f t="shared" si="1"/>
        <v>0</v>
      </c>
      <c r="L16" s="39"/>
      <c r="M16" s="40"/>
      <c r="N16" s="39"/>
      <c r="O16" s="39"/>
      <c r="P16" s="39"/>
      <c r="Q16" s="186"/>
      <c r="R16" s="198"/>
      <c r="S16" s="41"/>
      <c r="T16" s="41"/>
      <c r="U16" s="41"/>
      <c r="V16" s="41"/>
      <c r="W16" s="41"/>
      <c r="X16" s="41"/>
      <c r="Y16" s="6"/>
      <c r="Z16" s="195" t="s">
        <v>46</v>
      </c>
      <c r="AA16" s="27"/>
      <c r="AB16" s="6"/>
      <c r="AC16" s="6"/>
      <c r="AD16" s="6"/>
      <c r="AE16" s="6"/>
      <c r="AF16" s="6"/>
      <c r="AG16" s="6"/>
      <c r="AH16" s="6"/>
    </row>
    <row r="17" spans="1:34" ht="44.25" customHeight="1">
      <c r="A17" s="97"/>
      <c r="B17" s="308" t="s">
        <v>186</v>
      </c>
      <c r="C17" s="327">
        <v>105000</v>
      </c>
      <c r="D17" s="327">
        <v>105200</v>
      </c>
      <c r="E17" s="327">
        <v>105300</v>
      </c>
      <c r="F17" s="327">
        <v>105400</v>
      </c>
      <c r="G17" s="327">
        <v>105500</v>
      </c>
      <c r="H17" s="311" t="s">
        <v>4</v>
      </c>
      <c r="I17" s="311" t="s">
        <v>91</v>
      </c>
      <c r="J17" s="39" t="s">
        <v>55</v>
      </c>
      <c r="K17" s="37">
        <f t="shared" si="1"/>
        <v>0</v>
      </c>
      <c r="L17" s="39"/>
      <c r="M17" s="40"/>
      <c r="N17" s="39"/>
      <c r="O17" s="39"/>
      <c r="P17" s="39"/>
      <c r="Q17" s="186"/>
      <c r="R17" s="198"/>
      <c r="S17" s="41"/>
      <c r="T17" s="41"/>
      <c r="U17" s="41"/>
      <c r="V17" s="41"/>
      <c r="W17" s="41"/>
      <c r="X17" s="41"/>
      <c r="Y17" s="6"/>
      <c r="Z17" s="27"/>
      <c r="AA17" s="27"/>
      <c r="AB17" s="6"/>
      <c r="AC17" s="6"/>
      <c r="AD17" s="6"/>
      <c r="AE17" s="6"/>
      <c r="AF17" s="6"/>
      <c r="AG17" s="6"/>
      <c r="AH17" s="30"/>
    </row>
    <row r="18" spans="1:34" s="12" customFormat="1" ht="46.5" customHeight="1">
      <c r="A18" s="97"/>
      <c r="B18" s="309"/>
      <c r="C18" s="328"/>
      <c r="D18" s="328"/>
      <c r="E18" s="328"/>
      <c r="F18" s="328"/>
      <c r="G18" s="328"/>
      <c r="H18" s="312"/>
      <c r="I18" s="312"/>
      <c r="J18" s="39" t="s">
        <v>26</v>
      </c>
      <c r="K18" s="37">
        <f t="shared" si="1"/>
        <v>29724.3</v>
      </c>
      <c r="L18" s="37">
        <v>4868.8</v>
      </c>
      <c r="M18" s="219">
        <f>ROUND((L18*1.1),1)-0.1</f>
        <v>5355.5999999999995</v>
      </c>
      <c r="N18" s="219">
        <f>ROUND((M18*1.1),1)</f>
        <v>5891.2</v>
      </c>
      <c r="O18" s="219">
        <f>ROUND((N18*1.1),1)</f>
        <v>6480.3</v>
      </c>
      <c r="P18" s="219">
        <f>ROUND((O18*1.1),1)+0.1</f>
        <v>7128.4000000000005</v>
      </c>
      <c r="Q18" s="185"/>
      <c r="R18" s="200">
        <v>5482.6</v>
      </c>
      <c r="S18" s="38"/>
      <c r="T18" s="258" t="s">
        <v>124</v>
      </c>
      <c r="U18" s="38"/>
      <c r="V18" s="38"/>
      <c r="W18" s="38"/>
      <c r="X18" s="38"/>
      <c r="Y18" s="6">
        <v>4057.3</v>
      </c>
      <c r="Z18" s="28">
        <v>5049</v>
      </c>
      <c r="AA18" s="28"/>
      <c r="AB18" s="11">
        <v>4057.3</v>
      </c>
      <c r="AC18" s="11"/>
      <c r="AD18" s="5">
        <f>L18</f>
        <v>4868.8</v>
      </c>
      <c r="AE18" s="5">
        <f>AD18*1.1</f>
        <v>5355.68</v>
      </c>
      <c r="AF18" s="5">
        <f>AE18*1.1</f>
        <v>5891.2480000000005</v>
      </c>
      <c r="AG18" s="5">
        <f>AF18*1.1</f>
        <v>6480.372800000001</v>
      </c>
      <c r="AH18" s="14">
        <f>AG18*1.1</f>
        <v>7128.4100800000015</v>
      </c>
    </row>
    <row r="19" spans="1:34" s="12" customFormat="1" ht="48.75" customHeight="1">
      <c r="A19" s="97"/>
      <c r="B19" s="310"/>
      <c r="C19" s="329"/>
      <c r="D19" s="329"/>
      <c r="E19" s="329"/>
      <c r="F19" s="329"/>
      <c r="G19" s="329"/>
      <c r="H19" s="313"/>
      <c r="I19" s="313"/>
      <c r="J19" s="39" t="s">
        <v>27</v>
      </c>
      <c r="K19" s="37">
        <f t="shared" si="1"/>
        <v>0</v>
      </c>
      <c r="L19" s="42"/>
      <c r="M19" s="43"/>
      <c r="N19" s="42"/>
      <c r="O19" s="42"/>
      <c r="P19" s="42"/>
      <c r="Q19" s="187"/>
      <c r="R19" s="196"/>
      <c r="S19" s="44"/>
      <c r="T19" s="44"/>
      <c r="U19" s="44"/>
      <c r="V19" s="44"/>
      <c r="W19" s="44"/>
      <c r="X19" s="44"/>
      <c r="Y19" s="11"/>
      <c r="Z19" s="28"/>
      <c r="AA19" s="28"/>
      <c r="AB19" s="11"/>
      <c r="AC19" s="11"/>
      <c r="AD19" s="11"/>
      <c r="AE19" s="11"/>
      <c r="AF19" s="11"/>
      <c r="AG19" s="11"/>
      <c r="AH19" s="11"/>
    </row>
    <row r="20" spans="1:34" s="12" customFormat="1" ht="43.5" customHeight="1">
      <c r="A20" s="97"/>
      <c r="B20" s="308" t="s">
        <v>107</v>
      </c>
      <c r="C20" s="314">
        <v>10</v>
      </c>
      <c r="D20" s="314">
        <v>12</v>
      </c>
      <c r="E20" s="314">
        <v>14</v>
      </c>
      <c r="F20" s="314">
        <v>16</v>
      </c>
      <c r="G20" s="314">
        <v>18</v>
      </c>
      <c r="H20" s="311" t="s">
        <v>5</v>
      </c>
      <c r="I20" s="311" t="s">
        <v>91</v>
      </c>
      <c r="J20" s="39" t="s">
        <v>55</v>
      </c>
      <c r="K20" s="37">
        <f t="shared" si="1"/>
        <v>439.5</v>
      </c>
      <c r="L20" s="269">
        <v>72</v>
      </c>
      <c r="M20" s="219">
        <f>ROUND((L20*1.1),1)</f>
        <v>79.2</v>
      </c>
      <c r="N20" s="219">
        <f>ROUND((M20*1.1),1)</f>
        <v>87.1</v>
      </c>
      <c r="O20" s="219">
        <f>ROUND((N20*1.1),1)</f>
        <v>95.8</v>
      </c>
      <c r="P20" s="219">
        <f>ROUND((O20*1.1),1)</f>
        <v>105.4</v>
      </c>
      <c r="Q20" s="210"/>
      <c r="R20" s="210"/>
      <c r="S20" s="44"/>
      <c r="T20" s="44"/>
      <c r="U20" s="44"/>
      <c r="V20" s="44"/>
      <c r="W20" s="44"/>
      <c r="X20" s="44"/>
      <c r="Y20" s="6">
        <v>60</v>
      </c>
      <c r="Z20" s="27">
        <v>5011</v>
      </c>
      <c r="AA20" s="28"/>
      <c r="AB20" s="11"/>
      <c r="AC20" s="11"/>
      <c r="AD20" s="11"/>
      <c r="AE20" s="11"/>
      <c r="AF20" s="11"/>
      <c r="AG20" s="11"/>
      <c r="AH20" s="11"/>
    </row>
    <row r="21" spans="1:34" ht="45" customHeight="1">
      <c r="A21" s="97"/>
      <c r="B21" s="309"/>
      <c r="C21" s="315"/>
      <c r="D21" s="315"/>
      <c r="E21" s="315"/>
      <c r="F21" s="315"/>
      <c r="G21" s="315"/>
      <c r="H21" s="312"/>
      <c r="I21" s="312"/>
      <c r="J21" s="39" t="s">
        <v>26</v>
      </c>
      <c r="K21" s="37">
        <f t="shared" si="1"/>
        <v>0</v>
      </c>
      <c r="L21" s="37"/>
      <c r="M21" s="37"/>
      <c r="N21" s="37"/>
      <c r="O21" s="37"/>
      <c r="P21" s="37"/>
      <c r="Q21" s="197"/>
      <c r="R21" s="197"/>
      <c r="S21" s="38"/>
      <c r="T21" s="259" t="s">
        <v>125</v>
      </c>
      <c r="U21" s="38"/>
      <c r="V21" s="38"/>
      <c r="W21" s="38"/>
      <c r="X21" s="38"/>
      <c r="Y21" s="6">
        <v>60</v>
      </c>
      <c r="Z21" s="27">
        <v>5011</v>
      </c>
      <c r="AA21" s="27"/>
      <c r="AB21" s="6"/>
      <c r="AC21" s="6"/>
      <c r="AD21" s="6"/>
      <c r="AE21" s="6"/>
      <c r="AF21" s="6"/>
      <c r="AG21" s="6"/>
      <c r="AH21" s="6"/>
    </row>
    <row r="22" spans="1:34" ht="46.5" customHeight="1">
      <c r="A22" s="99"/>
      <c r="B22" s="310"/>
      <c r="C22" s="316"/>
      <c r="D22" s="316"/>
      <c r="E22" s="316"/>
      <c r="F22" s="316"/>
      <c r="G22" s="316"/>
      <c r="H22" s="313"/>
      <c r="I22" s="313"/>
      <c r="J22" s="39" t="s">
        <v>27</v>
      </c>
      <c r="K22" s="37">
        <f t="shared" si="1"/>
        <v>0</v>
      </c>
      <c r="L22" s="39"/>
      <c r="M22" s="40"/>
      <c r="N22" s="39"/>
      <c r="O22" s="39"/>
      <c r="P22" s="39"/>
      <c r="Q22" s="186"/>
      <c r="R22" s="198"/>
      <c r="S22" s="41"/>
      <c r="T22" s="41"/>
      <c r="U22" s="41"/>
      <c r="V22" s="41"/>
      <c r="W22" s="41"/>
      <c r="X22" s="41"/>
      <c r="Y22" s="6"/>
      <c r="Z22" s="27"/>
      <c r="AA22" s="27"/>
      <c r="AB22" s="6"/>
      <c r="AC22" s="6"/>
      <c r="AD22" s="6"/>
      <c r="AE22" s="6"/>
      <c r="AF22" s="6"/>
      <c r="AG22" s="6"/>
      <c r="AH22" s="6"/>
    </row>
    <row r="23" spans="1:34" ht="48.75" customHeight="1">
      <c r="A23" s="96"/>
      <c r="B23" s="308" t="s">
        <v>33</v>
      </c>
      <c r="C23" s="314">
        <v>300</v>
      </c>
      <c r="D23" s="314">
        <v>350</v>
      </c>
      <c r="E23" s="314">
        <v>400</v>
      </c>
      <c r="F23" s="314">
        <v>450</v>
      </c>
      <c r="G23" s="314">
        <v>500</v>
      </c>
      <c r="H23" s="311" t="s">
        <v>6</v>
      </c>
      <c r="I23" s="311"/>
      <c r="J23" s="39" t="s">
        <v>55</v>
      </c>
      <c r="K23" s="37">
        <f t="shared" si="1"/>
        <v>0</v>
      </c>
      <c r="L23" s="39"/>
      <c r="M23" s="40"/>
      <c r="N23" s="39"/>
      <c r="O23" s="39"/>
      <c r="P23" s="39"/>
      <c r="Q23" s="186"/>
      <c r="R23" s="198"/>
      <c r="S23" s="41"/>
      <c r="T23" s="41"/>
      <c r="U23" s="41"/>
      <c r="V23" s="41"/>
      <c r="W23" s="41"/>
      <c r="X23" s="41"/>
      <c r="Y23" s="6"/>
      <c r="Z23" s="27"/>
      <c r="AA23" s="27"/>
      <c r="AB23" s="6"/>
      <c r="AC23" s="6"/>
      <c r="AD23" s="6"/>
      <c r="AE23" s="6"/>
      <c r="AF23" s="6"/>
      <c r="AG23" s="6"/>
      <c r="AH23" s="6"/>
    </row>
    <row r="24" spans="1:34" ht="42.75" customHeight="1">
      <c r="A24" s="97"/>
      <c r="B24" s="309"/>
      <c r="C24" s="315"/>
      <c r="D24" s="315"/>
      <c r="E24" s="315"/>
      <c r="F24" s="315"/>
      <c r="G24" s="315"/>
      <c r="H24" s="312"/>
      <c r="I24" s="312"/>
      <c r="J24" s="39" t="s">
        <v>26</v>
      </c>
      <c r="K24" s="37">
        <f t="shared" si="1"/>
        <v>0</v>
      </c>
      <c r="L24" s="39"/>
      <c r="M24" s="40"/>
      <c r="N24" s="39"/>
      <c r="O24" s="39"/>
      <c r="P24" s="39"/>
      <c r="Q24" s="186"/>
      <c r="R24" s="198"/>
      <c r="S24" s="41"/>
      <c r="T24" s="41"/>
      <c r="U24" s="41"/>
      <c r="V24" s="41"/>
      <c r="W24" s="41"/>
      <c r="X24" s="41"/>
      <c r="Y24" s="6"/>
      <c r="Z24" s="27"/>
      <c r="AA24" s="27"/>
      <c r="AB24" s="6"/>
      <c r="AC24" s="6"/>
      <c r="AD24" s="6"/>
      <c r="AE24" s="6"/>
      <c r="AF24" s="6"/>
      <c r="AG24" s="6"/>
      <c r="AH24" s="6"/>
    </row>
    <row r="25" spans="1:34" ht="56.25" customHeight="1">
      <c r="A25" s="99"/>
      <c r="B25" s="310"/>
      <c r="C25" s="316"/>
      <c r="D25" s="316"/>
      <c r="E25" s="316"/>
      <c r="F25" s="316"/>
      <c r="G25" s="316"/>
      <c r="H25" s="313"/>
      <c r="I25" s="313"/>
      <c r="J25" s="39" t="s">
        <v>27</v>
      </c>
      <c r="K25" s="37">
        <f t="shared" si="1"/>
        <v>0</v>
      </c>
      <c r="L25" s="39"/>
      <c r="M25" s="40"/>
      <c r="N25" s="39"/>
      <c r="O25" s="39"/>
      <c r="P25" s="39"/>
      <c r="Q25" s="186"/>
      <c r="R25" s="198"/>
      <c r="S25" s="41"/>
      <c r="T25" s="41"/>
      <c r="U25" s="41"/>
      <c r="V25" s="41"/>
      <c r="W25" s="41"/>
      <c r="X25" s="41"/>
      <c r="Y25" s="6"/>
      <c r="Z25" s="27"/>
      <c r="AA25" s="27"/>
      <c r="AB25" s="6"/>
      <c r="AC25" s="6"/>
      <c r="AD25" s="6"/>
      <c r="AE25" s="6"/>
      <c r="AF25" s="6"/>
      <c r="AG25" s="6"/>
      <c r="AH25" s="6"/>
    </row>
    <row r="26" spans="1:34" ht="20.100000000000001" customHeight="1">
      <c r="A26" s="331" t="s">
        <v>59</v>
      </c>
      <c r="B26" s="332"/>
      <c r="C26" s="332"/>
      <c r="D26" s="332"/>
      <c r="E26" s="332"/>
      <c r="F26" s="332"/>
      <c r="G26" s="332"/>
      <c r="H26" s="332"/>
      <c r="I26" s="333"/>
      <c r="J26" s="45"/>
      <c r="K26" s="46">
        <f>SUM(K8:K25)</f>
        <v>99934.200000000012</v>
      </c>
      <c r="L26" s="46">
        <f t="shared" ref="L26:Q26" si="4">SUM(L8:L25)</f>
        <v>16368.8</v>
      </c>
      <c r="M26" s="46">
        <f t="shared" si="4"/>
        <v>18005.7</v>
      </c>
      <c r="N26" s="46">
        <f t="shared" si="4"/>
        <v>19806.5</v>
      </c>
      <c r="O26" s="46">
        <f t="shared" si="4"/>
        <v>21787.200000000001</v>
      </c>
      <c r="P26" s="46">
        <f t="shared" si="4"/>
        <v>23966</v>
      </c>
      <c r="Q26" s="46">
        <f t="shared" si="4"/>
        <v>7885.7999999999993</v>
      </c>
      <c r="R26" s="46">
        <f>SUM(R8:R25)</f>
        <v>14968.5</v>
      </c>
      <c r="S26" s="46">
        <f>SUM(S8:S25)</f>
        <v>1600.1</v>
      </c>
      <c r="T26" s="46"/>
      <c r="U26" s="46"/>
      <c r="V26" s="46"/>
      <c r="W26" s="46"/>
      <c r="X26" s="46"/>
      <c r="Y26" s="6"/>
      <c r="Z26" s="27"/>
      <c r="AA26" s="27"/>
      <c r="AB26" s="6"/>
      <c r="AC26" s="6"/>
      <c r="AD26" s="6"/>
      <c r="AE26" s="6"/>
      <c r="AF26" s="6"/>
      <c r="AG26" s="6"/>
      <c r="AH26" s="6"/>
    </row>
    <row r="27" spans="1:34" ht="20.100000000000001" customHeight="1">
      <c r="A27" s="68" t="s">
        <v>38</v>
      </c>
      <c r="B27" s="69"/>
      <c r="C27" s="69"/>
      <c r="D27" s="69"/>
      <c r="E27" s="69"/>
      <c r="F27" s="69"/>
      <c r="G27" s="69"/>
      <c r="H27" s="69"/>
      <c r="I27" s="70"/>
      <c r="J27" s="45" t="s">
        <v>55</v>
      </c>
      <c r="K27" s="46">
        <f t="shared" ref="K27:S29" si="5">K8+K11+K14+K23+K17+K20</f>
        <v>57895.5</v>
      </c>
      <c r="L27" s="46">
        <f>L8+L11+L14+L23+L17+L20</f>
        <v>9483.0999999999985</v>
      </c>
      <c r="M27" s="46">
        <f t="shared" si="5"/>
        <v>10431.400000000001</v>
      </c>
      <c r="N27" s="46">
        <f t="shared" si="5"/>
        <v>11474.6</v>
      </c>
      <c r="O27" s="46">
        <f t="shared" si="5"/>
        <v>12622.1</v>
      </c>
      <c r="P27" s="46">
        <f t="shared" si="5"/>
        <v>13884.3</v>
      </c>
      <c r="Q27" s="46">
        <f t="shared" si="5"/>
        <v>7885.7999999999993</v>
      </c>
      <c r="R27" s="46">
        <f t="shared" si="5"/>
        <v>0</v>
      </c>
      <c r="S27" s="46">
        <f t="shared" si="5"/>
        <v>0</v>
      </c>
      <c r="T27" s="46"/>
      <c r="U27" s="46"/>
      <c r="V27" s="46"/>
      <c r="W27" s="46"/>
      <c r="X27" s="46"/>
      <c r="Y27" s="6"/>
      <c r="Z27" s="27"/>
      <c r="AA27" s="27"/>
      <c r="AB27" s="6"/>
      <c r="AC27" s="6"/>
      <c r="AD27" s="6"/>
      <c r="AE27" s="6"/>
      <c r="AF27" s="6"/>
      <c r="AG27" s="6"/>
      <c r="AH27" s="6"/>
    </row>
    <row r="28" spans="1:34" ht="20.100000000000001" customHeight="1">
      <c r="A28" s="71"/>
      <c r="B28" s="72"/>
      <c r="C28" s="72"/>
      <c r="D28" s="72"/>
      <c r="E28" s="72"/>
      <c r="F28" s="72"/>
      <c r="G28" s="72"/>
      <c r="H28" s="72"/>
      <c r="I28" s="73"/>
      <c r="J28" s="45" t="s">
        <v>26</v>
      </c>
      <c r="K28" s="46">
        <f t="shared" si="5"/>
        <v>42038.7</v>
      </c>
      <c r="L28" s="46">
        <f t="shared" si="5"/>
        <v>6885.7</v>
      </c>
      <c r="M28" s="46">
        <f t="shared" si="5"/>
        <v>7574.2999999999993</v>
      </c>
      <c r="N28" s="46">
        <f t="shared" si="5"/>
        <v>8331.9</v>
      </c>
      <c r="O28" s="46">
        <f t="shared" si="5"/>
        <v>9165.1</v>
      </c>
      <c r="P28" s="46">
        <f t="shared" si="5"/>
        <v>10081.700000000001</v>
      </c>
      <c r="Q28" s="46">
        <f>Q9+Q12+Q15+Q24+Q18+Q21</f>
        <v>0</v>
      </c>
      <c r="R28" s="46">
        <f t="shared" si="5"/>
        <v>14968.5</v>
      </c>
      <c r="S28" s="46">
        <f t="shared" si="5"/>
        <v>1600.1</v>
      </c>
      <c r="T28" s="46"/>
      <c r="U28" s="46"/>
      <c r="V28" s="46"/>
      <c r="W28" s="46"/>
      <c r="X28" s="46"/>
      <c r="Y28" s="6"/>
      <c r="Z28" s="27"/>
      <c r="AA28" s="27"/>
      <c r="AB28" s="6"/>
      <c r="AC28" s="6"/>
      <c r="AD28" s="6"/>
      <c r="AE28" s="6"/>
      <c r="AF28" s="6"/>
      <c r="AG28" s="6"/>
      <c r="AH28" s="6"/>
    </row>
    <row r="29" spans="1:34" ht="20.100000000000001" customHeight="1">
      <c r="A29" s="74"/>
      <c r="B29" s="75"/>
      <c r="C29" s="75"/>
      <c r="D29" s="75"/>
      <c r="E29" s="75"/>
      <c r="F29" s="75"/>
      <c r="G29" s="75"/>
      <c r="H29" s="75"/>
      <c r="I29" s="76"/>
      <c r="J29" s="45" t="s">
        <v>27</v>
      </c>
      <c r="K29" s="46">
        <f t="shared" si="5"/>
        <v>0</v>
      </c>
      <c r="L29" s="46">
        <f t="shared" si="5"/>
        <v>0</v>
      </c>
      <c r="M29" s="46">
        <f t="shared" si="5"/>
        <v>0</v>
      </c>
      <c r="N29" s="46">
        <f t="shared" si="5"/>
        <v>0</v>
      </c>
      <c r="O29" s="46">
        <f t="shared" si="5"/>
        <v>0</v>
      </c>
      <c r="P29" s="46">
        <f t="shared" si="5"/>
        <v>0</v>
      </c>
      <c r="Q29" s="46">
        <f>Q10+Q13+Q16+Q25+Q19+Q22</f>
        <v>0</v>
      </c>
      <c r="R29" s="46">
        <f t="shared" si="5"/>
        <v>0</v>
      </c>
      <c r="S29" s="46">
        <f t="shared" si="5"/>
        <v>0</v>
      </c>
      <c r="T29" s="46"/>
      <c r="U29" s="46"/>
      <c r="V29" s="46"/>
      <c r="W29" s="46"/>
      <c r="X29" s="46"/>
      <c r="Y29" s="6"/>
      <c r="Z29" s="27"/>
      <c r="AA29" s="27"/>
      <c r="AB29" s="6"/>
      <c r="AC29" s="6"/>
      <c r="AD29" s="6"/>
      <c r="AE29" s="6"/>
      <c r="AF29" s="6"/>
      <c r="AG29" s="6"/>
      <c r="AH29" s="6"/>
    </row>
    <row r="30" spans="1:34" ht="165" customHeight="1">
      <c r="A30" s="148" t="s">
        <v>60</v>
      </c>
      <c r="B30" s="96" t="s">
        <v>107</v>
      </c>
      <c r="C30" s="180">
        <v>5</v>
      </c>
      <c r="D30" s="180">
        <v>7</v>
      </c>
      <c r="E30" s="180">
        <v>10</v>
      </c>
      <c r="F30" s="180">
        <v>12</v>
      </c>
      <c r="G30" s="180">
        <v>15</v>
      </c>
      <c r="H30" s="145" t="s">
        <v>61</v>
      </c>
      <c r="I30" s="311" t="s">
        <v>93</v>
      </c>
      <c r="J30" s="39" t="s">
        <v>55</v>
      </c>
      <c r="K30" s="37">
        <f t="shared" ref="K30:K35" si="6">SUM(L30:P30)</f>
        <v>131.80000000000001</v>
      </c>
      <c r="L30" s="246">
        <v>21.6</v>
      </c>
      <c r="M30" s="219">
        <f>ROUND((L30*1.1),1)</f>
        <v>23.8</v>
      </c>
      <c r="N30" s="219">
        <f>ROUND((M30*1.1),1)-0.1</f>
        <v>26.099999999999998</v>
      </c>
      <c r="O30" s="219">
        <f>ROUND((N30*1.1),1)</f>
        <v>28.7</v>
      </c>
      <c r="P30" s="219">
        <f>ROUND((O30*1.1),1)</f>
        <v>31.6</v>
      </c>
      <c r="Q30" s="209">
        <f>18</f>
        <v>18</v>
      </c>
      <c r="R30" s="209"/>
      <c r="S30" s="55"/>
      <c r="T30" s="55"/>
      <c r="U30" s="55"/>
      <c r="V30" s="55"/>
      <c r="W30" s="55"/>
      <c r="X30" s="55"/>
      <c r="Y30" s="6"/>
      <c r="Z30" s="27"/>
      <c r="AA30" s="27"/>
      <c r="AB30" s="6"/>
      <c r="AC30" s="6"/>
      <c r="AD30" s="6"/>
      <c r="AE30" s="6"/>
      <c r="AF30" s="6"/>
      <c r="AG30" s="6"/>
      <c r="AH30" s="6"/>
    </row>
    <row r="31" spans="1:34" ht="35.25" customHeight="1">
      <c r="A31" s="149"/>
      <c r="B31" s="97"/>
      <c r="C31" s="174"/>
      <c r="D31" s="174"/>
      <c r="E31" s="174"/>
      <c r="F31" s="174"/>
      <c r="G31" s="174"/>
      <c r="H31" s="146"/>
      <c r="I31" s="312"/>
      <c r="J31" s="39" t="s">
        <v>26</v>
      </c>
      <c r="K31" s="37">
        <f t="shared" si="6"/>
        <v>0</v>
      </c>
      <c r="L31" s="37"/>
      <c r="M31" s="37"/>
      <c r="N31" s="37"/>
      <c r="O31" s="37"/>
      <c r="P31" s="37"/>
      <c r="Q31" s="185"/>
      <c r="R31" s="200">
        <f>18</f>
        <v>18</v>
      </c>
      <c r="S31" s="38"/>
      <c r="T31" s="258" t="s">
        <v>126</v>
      </c>
      <c r="U31" s="38"/>
      <c r="V31" s="38"/>
      <c r="W31" s="38"/>
      <c r="X31" s="38"/>
      <c r="Y31" s="18">
        <v>18</v>
      </c>
      <c r="Z31" s="27">
        <v>5022</v>
      </c>
      <c r="AA31" s="27"/>
      <c r="AB31" s="6">
        <f>Y31+Y49</f>
        <v>1081</v>
      </c>
      <c r="AC31" s="6"/>
      <c r="AD31" s="22">
        <f>L31+L49</f>
        <v>10.8</v>
      </c>
      <c r="AE31" s="6"/>
      <c r="AF31" s="6"/>
      <c r="AG31" s="6"/>
      <c r="AH31" s="6"/>
    </row>
    <row r="32" spans="1:34" ht="30.75" customHeight="1">
      <c r="A32" s="149"/>
      <c r="B32" s="99"/>
      <c r="C32" s="207"/>
      <c r="D32" s="207"/>
      <c r="E32" s="207"/>
      <c r="F32" s="207"/>
      <c r="G32" s="207"/>
      <c r="H32" s="147"/>
      <c r="I32" s="313"/>
      <c r="J32" s="39" t="s">
        <v>27</v>
      </c>
      <c r="K32" s="37">
        <f t="shared" si="6"/>
        <v>0</v>
      </c>
      <c r="L32" s="39"/>
      <c r="M32" s="40"/>
      <c r="N32" s="39"/>
      <c r="O32" s="39"/>
      <c r="P32" s="39"/>
      <c r="Q32" s="186"/>
      <c r="R32" s="198"/>
      <c r="S32" s="41"/>
      <c r="T32" s="41"/>
      <c r="U32" s="41"/>
      <c r="V32" s="41"/>
      <c r="W32" s="41"/>
      <c r="X32" s="41"/>
      <c r="Y32" s="6"/>
      <c r="Z32" s="27"/>
      <c r="AA32" s="27"/>
      <c r="AB32" s="6"/>
      <c r="AC32" s="6"/>
      <c r="AD32" s="6"/>
      <c r="AE32" s="6"/>
      <c r="AF32" s="6"/>
      <c r="AG32" s="6"/>
      <c r="AH32" s="6"/>
    </row>
    <row r="33" spans="1:34" ht="75.75" customHeight="1">
      <c r="A33" s="149"/>
      <c r="B33" s="101" t="s">
        <v>42</v>
      </c>
      <c r="C33" s="180">
        <v>100</v>
      </c>
      <c r="D33" s="180">
        <v>120</v>
      </c>
      <c r="E33" s="180">
        <v>150</v>
      </c>
      <c r="F33" s="180">
        <v>180</v>
      </c>
      <c r="G33" s="180">
        <v>220</v>
      </c>
      <c r="H33" s="145" t="s">
        <v>62</v>
      </c>
      <c r="I33" s="311" t="s">
        <v>149</v>
      </c>
      <c r="J33" s="39" t="s">
        <v>55</v>
      </c>
      <c r="K33" s="37">
        <f t="shared" si="6"/>
        <v>610.20000000000005</v>
      </c>
      <c r="L33" s="269">
        <v>100</v>
      </c>
      <c r="M33" s="219">
        <f>ROUND((L33*1.1),1)</f>
        <v>110</v>
      </c>
      <c r="N33" s="219">
        <f>ROUND((M33*1.1),1)-0.1</f>
        <v>120.9</v>
      </c>
      <c r="O33" s="219">
        <f>ROUND((N33*1.1),1)</f>
        <v>133</v>
      </c>
      <c r="P33" s="219">
        <f>ROUND((O33*1.1),1)</f>
        <v>146.30000000000001</v>
      </c>
      <c r="Q33" s="186"/>
      <c r="R33" s="198"/>
      <c r="S33" s="41"/>
      <c r="T33" s="41"/>
      <c r="U33" s="41"/>
      <c r="V33" s="41"/>
      <c r="W33" s="41"/>
      <c r="X33" s="41"/>
      <c r="Y33" s="6"/>
      <c r="Z33" s="27"/>
      <c r="AA33" s="27"/>
      <c r="AB33" s="6"/>
      <c r="AC33" s="6"/>
      <c r="AD33" s="6"/>
      <c r="AE33" s="6"/>
      <c r="AF33" s="6"/>
      <c r="AG33" s="6"/>
      <c r="AH33" s="6"/>
    </row>
    <row r="34" spans="1:34" ht="66" customHeight="1">
      <c r="A34" s="149"/>
      <c r="B34" s="102"/>
      <c r="C34" s="174"/>
      <c r="D34" s="174"/>
      <c r="E34" s="174"/>
      <c r="F34" s="174"/>
      <c r="G34" s="174"/>
      <c r="H34" s="97"/>
      <c r="I34" s="312"/>
      <c r="J34" s="53" t="s">
        <v>26</v>
      </c>
      <c r="K34" s="37">
        <f t="shared" si="6"/>
        <v>2320</v>
      </c>
      <c r="L34" s="49">
        <f>480-L33</f>
        <v>380</v>
      </c>
      <c r="M34" s="218">
        <f>ROUND((L34*1.1),1)</f>
        <v>418</v>
      </c>
      <c r="N34" s="218">
        <f>ROUND((M34*1.1),1)</f>
        <v>459.8</v>
      </c>
      <c r="O34" s="218">
        <f>ROUND((N34*1.1),1)</f>
        <v>505.8</v>
      </c>
      <c r="P34" s="218">
        <f>ROUND((O34*1.1),1)</f>
        <v>556.4</v>
      </c>
      <c r="Q34" s="185"/>
      <c r="R34" s="200"/>
      <c r="S34" s="38"/>
      <c r="T34" s="258" t="s">
        <v>127</v>
      </c>
      <c r="U34" s="38"/>
      <c r="V34" s="38"/>
      <c r="W34" s="38"/>
      <c r="X34" s="38"/>
      <c r="Y34" s="6">
        <v>400</v>
      </c>
      <c r="Z34" s="27">
        <v>3242</v>
      </c>
      <c r="AA34" s="27"/>
      <c r="AB34" s="26">
        <f>Y34</f>
        <v>400</v>
      </c>
      <c r="AC34" s="26"/>
      <c r="AD34" s="6"/>
      <c r="AE34" s="6"/>
      <c r="AF34" s="6"/>
      <c r="AG34" s="6"/>
      <c r="AH34" s="6"/>
    </row>
    <row r="35" spans="1:34" ht="69.75" customHeight="1">
      <c r="A35" s="150"/>
      <c r="B35" s="104"/>
      <c r="C35" s="207"/>
      <c r="D35" s="207"/>
      <c r="E35" s="207"/>
      <c r="F35" s="207"/>
      <c r="G35" s="207"/>
      <c r="H35" s="99"/>
      <c r="I35" s="313"/>
      <c r="J35" s="39" t="s">
        <v>27</v>
      </c>
      <c r="K35" s="37">
        <f t="shared" si="6"/>
        <v>0</v>
      </c>
      <c r="L35" s="39"/>
      <c r="M35" s="40"/>
      <c r="N35" s="39"/>
      <c r="O35" s="39"/>
      <c r="P35" s="39"/>
      <c r="Q35" s="186"/>
      <c r="R35" s="198"/>
      <c r="S35" s="41"/>
      <c r="T35" s="41"/>
      <c r="U35" s="41"/>
      <c r="V35" s="41"/>
      <c r="W35" s="41"/>
      <c r="X35" s="41"/>
      <c r="Y35" s="6"/>
      <c r="Z35" s="27"/>
      <c r="AA35" s="27"/>
      <c r="AB35" s="6"/>
      <c r="AC35" s="6"/>
      <c r="AD35" s="6"/>
      <c r="AE35" s="6"/>
      <c r="AF35" s="6"/>
      <c r="AG35" s="6"/>
      <c r="AH35" s="6"/>
    </row>
    <row r="36" spans="1:34" ht="20.100000000000001" customHeight="1">
      <c r="A36" s="105" t="s">
        <v>65</v>
      </c>
      <c r="B36" s="106"/>
      <c r="C36" s="106"/>
      <c r="D36" s="106"/>
      <c r="E36" s="106"/>
      <c r="F36" s="106"/>
      <c r="G36" s="106"/>
      <c r="H36" s="106"/>
      <c r="I36" s="275"/>
      <c r="J36" s="45"/>
      <c r="K36" s="46">
        <f t="shared" ref="K36:Q36" si="7">SUM(K30:K35)</f>
        <v>3062</v>
      </c>
      <c r="L36" s="46">
        <f>SUM(L30:L35)</f>
        <v>501.6</v>
      </c>
      <c r="M36" s="46">
        <f t="shared" si="7"/>
        <v>551.79999999999995</v>
      </c>
      <c r="N36" s="46">
        <f t="shared" si="7"/>
        <v>606.79999999999995</v>
      </c>
      <c r="O36" s="46">
        <f t="shared" si="7"/>
        <v>667.5</v>
      </c>
      <c r="P36" s="46">
        <f t="shared" si="7"/>
        <v>734.3</v>
      </c>
      <c r="Q36" s="46">
        <f t="shared" si="7"/>
        <v>18</v>
      </c>
      <c r="R36" s="46">
        <f>SUM(R30:R35)</f>
        <v>18</v>
      </c>
      <c r="S36" s="46">
        <f>SUM(S30:S35)</f>
        <v>0</v>
      </c>
      <c r="T36" s="46"/>
      <c r="U36" s="46"/>
      <c r="V36" s="46"/>
      <c r="W36" s="46"/>
      <c r="X36" s="46"/>
      <c r="Y36" s="6"/>
      <c r="Z36" s="27"/>
      <c r="AA36" s="27"/>
      <c r="AB36" s="6"/>
      <c r="AC36" s="6"/>
      <c r="AD36" s="6"/>
      <c r="AE36" s="6"/>
      <c r="AF36" s="6"/>
      <c r="AG36" s="6"/>
      <c r="AH36" s="6"/>
    </row>
    <row r="37" spans="1:34" ht="20.100000000000001" customHeight="1">
      <c r="A37" s="77" t="s">
        <v>38</v>
      </c>
      <c r="B37" s="78"/>
      <c r="C37" s="78"/>
      <c r="D37" s="78"/>
      <c r="E37" s="78"/>
      <c r="F37" s="78"/>
      <c r="G37" s="78"/>
      <c r="H37" s="78"/>
      <c r="I37" s="276"/>
      <c r="J37" s="45" t="s">
        <v>55</v>
      </c>
      <c r="K37" s="46">
        <f t="shared" ref="K37:S39" si="8">K30+K33</f>
        <v>742</v>
      </c>
      <c r="L37" s="46">
        <f>L30+L33</f>
        <v>121.6</v>
      </c>
      <c r="M37" s="46">
        <f t="shared" si="8"/>
        <v>133.80000000000001</v>
      </c>
      <c r="N37" s="46">
        <f t="shared" si="8"/>
        <v>147</v>
      </c>
      <c r="O37" s="46">
        <f t="shared" si="8"/>
        <v>161.69999999999999</v>
      </c>
      <c r="P37" s="46">
        <f t="shared" si="8"/>
        <v>177.9</v>
      </c>
      <c r="Q37" s="46">
        <f t="shared" si="8"/>
        <v>18</v>
      </c>
      <c r="R37" s="46">
        <f t="shared" si="8"/>
        <v>0</v>
      </c>
      <c r="S37" s="46">
        <f t="shared" si="8"/>
        <v>0</v>
      </c>
      <c r="T37" s="46"/>
      <c r="U37" s="46"/>
      <c r="V37" s="46"/>
      <c r="W37" s="46"/>
      <c r="X37" s="46"/>
      <c r="Y37" s="6"/>
      <c r="Z37" s="27"/>
      <c r="AA37" s="27"/>
      <c r="AB37" s="6"/>
      <c r="AC37" s="6"/>
      <c r="AD37" s="6"/>
      <c r="AE37" s="6"/>
      <c r="AF37" s="6"/>
      <c r="AG37" s="6"/>
      <c r="AH37" s="6"/>
    </row>
    <row r="38" spans="1:34" ht="20.100000000000001" customHeight="1">
      <c r="A38" s="80"/>
      <c r="B38" s="81"/>
      <c r="C38" s="81"/>
      <c r="D38" s="81"/>
      <c r="E38" s="81"/>
      <c r="F38" s="81"/>
      <c r="G38" s="81"/>
      <c r="H38" s="81"/>
      <c r="I38" s="278"/>
      <c r="J38" s="45" t="s">
        <v>26</v>
      </c>
      <c r="K38" s="46">
        <f t="shared" si="8"/>
        <v>2320</v>
      </c>
      <c r="L38" s="46">
        <f t="shared" si="8"/>
        <v>380</v>
      </c>
      <c r="M38" s="46">
        <f t="shared" si="8"/>
        <v>418</v>
      </c>
      <c r="N38" s="46">
        <f t="shared" si="8"/>
        <v>459.8</v>
      </c>
      <c r="O38" s="46">
        <f t="shared" si="8"/>
        <v>505.8</v>
      </c>
      <c r="P38" s="46">
        <f t="shared" si="8"/>
        <v>556.4</v>
      </c>
      <c r="Q38" s="46">
        <f>Q31+Q34</f>
        <v>0</v>
      </c>
      <c r="R38" s="46">
        <f t="shared" si="8"/>
        <v>18</v>
      </c>
      <c r="S38" s="46">
        <f t="shared" si="8"/>
        <v>0</v>
      </c>
      <c r="T38" s="46"/>
      <c r="U38" s="46"/>
      <c r="V38" s="46"/>
      <c r="W38" s="46"/>
      <c r="X38" s="46"/>
      <c r="Y38" s="6"/>
      <c r="Z38" s="27"/>
      <c r="AA38" s="27"/>
      <c r="AB38" s="6"/>
      <c r="AC38" s="6"/>
      <c r="AD38" s="6"/>
      <c r="AE38" s="6"/>
      <c r="AF38" s="6"/>
      <c r="AG38" s="6"/>
      <c r="AH38" s="6"/>
    </row>
    <row r="39" spans="1:34" ht="20.100000000000001" customHeight="1">
      <c r="A39" s="83"/>
      <c r="B39" s="84"/>
      <c r="C39" s="84"/>
      <c r="D39" s="84"/>
      <c r="E39" s="84"/>
      <c r="F39" s="84"/>
      <c r="G39" s="84"/>
      <c r="H39" s="84"/>
      <c r="I39" s="279"/>
      <c r="J39" s="45" t="s">
        <v>27</v>
      </c>
      <c r="K39" s="46">
        <f t="shared" si="8"/>
        <v>0</v>
      </c>
      <c r="L39" s="46">
        <f t="shared" si="8"/>
        <v>0</v>
      </c>
      <c r="M39" s="46">
        <f t="shared" si="8"/>
        <v>0</v>
      </c>
      <c r="N39" s="46">
        <f t="shared" si="8"/>
        <v>0</v>
      </c>
      <c r="O39" s="46">
        <f t="shared" si="8"/>
        <v>0</v>
      </c>
      <c r="P39" s="46">
        <f t="shared" si="8"/>
        <v>0</v>
      </c>
      <c r="Q39" s="46">
        <f>Q32+Q35</f>
        <v>0</v>
      </c>
      <c r="R39" s="46">
        <f t="shared" si="8"/>
        <v>0</v>
      </c>
      <c r="S39" s="46">
        <f t="shared" si="8"/>
        <v>0</v>
      </c>
      <c r="T39" s="46"/>
      <c r="U39" s="46"/>
      <c r="V39" s="46"/>
      <c r="W39" s="46"/>
      <c r="X39" s="46"/>
      <c r="Y39" s="6"/>
      <c r="Z39" s="27"/>
      <c r="AA39" s="27"/>
      <c r="AB39" s="6"/>
      <c r="AC39" s="6"/>
      <c r="AD39" s="6"/>
      <c r="AE39" s="6"/>
      <c r="AF39" s="6"/>
      <c r="AG39" s="6"/>
      <c r="AH39" s="6"/>
    </row>
    <row r="40" spans="1:34" ht="49.5" customHeight="1">
      <c r="A40" s="348" t="s">
        <v>63</v>
      </c>
      <c r="B40" s="101" t="s">
        <v>39</v>
      </c>
      <c r="C40" s="221">
        <v>15000</v>
      </c>
      <c r="D40" s="221">
        <v>15500</v>
      </c>
      <c r="E40" s="221">
        <v>16000</v>
      </c>
      <c r="F40" s="221">
        <v>16500</v>
      </c>
      <c r="G40" s="221">
        <v>17000</v>
      </c>
      <c r="H40" s="311" t="s">
        <v>94</v>
      </c>
      <c r="I40" s="280" t="s">
        <v>85</v>
      </c>
      <c r="J40" s="190" t="s">
        <v>55</v>
      </c>
      <c r="K40" s="251">
        <f t="shared" ref="K40:K97" si="9">SUM(L40:P40)</f>
        <v>2143.9</v>
      </c>
      <c r="L40" s="246">
        <f>ROUND((Q40*1.2),1)</f>
        <v>351.2</v>
      </c>
      <c r="M40" s="266">
        <f t="shared" ref="M40:P42" si="10">ROUND((L40*1.1),1)</f>
        <v>386.3</v>
      </c>
      <c r="N40" s="266">
        <f t="shared" si="10"/>
        <v>424.9</v>
      </c>
      <c r="O40" s="266">
        <f t="shared" si="10"/>
        <v>467.4</v>
      </c>
      <c r="P40" s="266">
        <f t="shared" si="10"/>
        <v>514.1</v>
      </c>
      <c r="Q40" s="189">
        <f>292.625</f>
        <v>292.625</v>
      </c>
      <c r="R40" s="202"/>
      <c r="S40" s="55"/>
      <c r="T40" s="55"/>
      <c r="U40" s="55"/>
      <c r="V40" s="55"/>
      <c r="W40" s="55"/>
      <c r="X40" s="55"/>
      <c r="Y40" s="6"/>
      <c r="Z40" s="27"/>
      <c r="AA40" s="27"/>
      <c r="AB40" s="6"/>
      <c r="AC40" s="6"/>
      <c r="AD40" s="6"/>
      <c r="AE40" s="6"/>
      <c r="AF40" s="6"/>
      <c r="AG40" s="6"/>
      <c r="AH40" s="6"/>
    </row>
    <row r="41" spans="1:34" ht="53.25" customHeight="1">
      <c r="A41" s="349"/>
      <c r="B41" s="102"/>
      <c r="C41" s="222"/>
      <c r="D41" s="222"/>
      <c r="E41" s="222"/>
      <c r="F41" s="222"/>
      <c r="G41" s="222"/>
      <c r="H41" s="312"/>
      <c r="I41" s="274" t="s">
        <v>49</v>
      </c>
      <c r="J41" s="39" t="s">
        <v>55</v>
      </c>
      <c r="K41" s="37">
        <f t="shared" si="9"/>
        <v>43346.2</v>
      </c>
      <c r="L41" s="246">
        <v>7100</v>
      </c>
      <c r="M41" s="219">
        <f t="shared" si="10"/>
        <v>7810</v>
      </c>
      <c r="N41" s="219">
        <f t="shared" si="10"/>
        <v>8591</v>
      </c>
      <c r="O41" s="219">
        <f t="shared" si="10"/>
        <v>9450.1</v>
      </c>
      <c r="P41" s="219">
        <f t="shared" si="10"/>
        <v>10395.1</v>
      </c>
      <c r="Q41" s="189">
        <f>5781.3</f>
        <v>5781.3</v>
      </c>
      <c r="R41" s="202"/>
      <c r="S41" s="55"/>
      <c r="T41" s="55"/>
      <c r="U41" s="55"/>
      <c r="V41" s="55"/>
      <c r="W41" s="55"/>
      <c r="X41" s="55"/>
      <c r="Y41" s="6"/>
      <c r="Z41" s="27"/>
      <c r="AA41" s="27"/>
      <c r="AB41" s="6"/>
      <c r="AC41" s="6"/>
      <c r="AD41" s="6"/>
      <c r="AE41" s="6"/>
      <c r="AF41" s="6"/>
      <c r="AG41" s="6"/>
      <c r="AH41" s="6"/>
    </row>
    <row r="42" spans="1:34" ht="37.5" customHeight="1">
      <c r="A42" s="149"/>
      <c r="B42" s="102"/>
      <c r="C42" s="222"/>
      <c r="D42" s="222"/>
      <c r="E42" s="222"/>
      <c r="F42" s="222"/>
      <c r="G42" s="222"/>
      <c r="H42" s="312"/>
      <c r="I42" s="274" t="s">
        <v>84</v>
      </c>
      <c r="J42" s="39" t="s">
        <v>26</v>
      </c>
      <c r="K42" s="37">
        <f t="shared" si="9"/>
        <v>69415.100000000006</v>
      </c>
      <c r="L42" s="37">
        <v>11370</v>
      </c>
      <c r="M42" s="219">
        <f t="shared" si="10"/>
        <v>12507</v>
      </c>
      <c r="N42" s="219">
        <f t="shared" si="10"/>
        <v>13757.7</v>
      </c>
      <c r="O42" s="219">
        <f t="shared" si="10"/>
        <v>15133.5</v>
      </c>
      <c r="P42" s="219">
        <f t="shared" si="10"/>
        <v>16646.900000000001</v>
      </c>
      <c r="Q42" s="185"/>
      <c r="R42" s="200">
        <f>13386.6+2163.1</f>
        <v>15549.7</v>
      </c>
      <c r="S42" s="38">
        <f>R42-Q41-Q40</f>
        <v>9475.7750000000015</v>
      </c>
      <c r="T42" s="258" t="s">
        <v>128</v>
      </c>
      <c r="U42" s="38"/>
      <c r="V42" s="38"/>
      <c r="W42" s="38"/>
      <c r="X42" s="38"/>
      <c r="Y42" s="6">
        <f>13935.3-Y21-500</f>
        <v>13375.3</v>
      </c>
      <c r="Z42" s="27">
        <v>5011</v>
      </c>
      <c r="AA42" s="27"/>
      <c r="AB42" s="6">
        <f>Y42+Y21+500</f>
        <v>13935.3</v>
      </c>
      <c r="AC42" s="6"/>
      <c r="AD42" s="22">
        <f>L42+L21</f>
        <v>11370</v>
      </c>
      <c r="AE42" s="6"/>
      <c r="AF42" s="6"/>
      <c r="AG42" s="6"/>
      <c r="AH42" s="6"/>
    </row>
    <row r="43" spans="1:34" ht="33" customHeight="1">
      <c r="A43" s="149"/>
      <c r="B43" s="104"/>
      <c r="C43" s="223"/>
      <c r="D43" s="223"/>
      <c r="E43" s="223"/>
      <c r="F43" s="223"/>
      <c r="G43" s="223"/>
      <c r="H43" s="147"/>
      <c r="I43" s="274"/>
      <c r="J43" s="39" t="s">
        <v>27</v>
      </c>
      <c r="K43" s="37">
        <f t="shared" si="9"/>
        <v>0</v>
      </c>
      <c r="L43" s="39"/>
      <c r="M43" s="40"/>
      <c r="N43" s="39"/>
      <c r="O43" s="39"/>
      <c r="P43" s="39"/>
      <c r="Q43" s="186"/>
      <c r="R43" s="198"/>
      <c r="S43" s="41"/>
      <c r="T43" s="41"/>
      <c r="U43" s="41"/>
      <c r="V43" s="41"/>
      <c r="W43" s="41"/>
      <c r="X43" s="41"/>
      <c r="Y43" s="6"/>
      <c r="Z43" s="27"/>
      <c r="AA43" s="27"/>
      <c r="AB43" s="6"/>
      <c r="AC43" s="6"/>
      <c r="AD43" s="6"/>
      <c r="AE43" s="6"/>
      <c r="AF43" s="6"/>
      <c r="AG43" s="6"/>
      <c r="AH43" s="6"/>
    </row>
    <row r="44" spans="1:34" ht="50.25" customHeight="1">
      <c r="A44" s="149"/>
      <c r="B44" s="101" t="s">
        <v>39</v>
      </c>
      <c r="C44" s="221">
        <v>5000</v>
      </c>
      <c r="D44" s="221">
        <v>5500</v>
      </c>
      <c r="E44" s="221">
        <v>6000</v>
      </c>
      <c r="F44" s="221">
        <v>6500</v>
      </c>
      <c r="G44" s="221">
        <v>7000</v>
      </c>
      <c r="H44" s="311" t="s">
        <v>100</v>
      </c>
      <c r="I44" s="280" t="s">
        <v>85</v>
      </c>
      <c r="J44" s="190" t="s">
        <v>55</v>
      </c>
      <c r="K44" s="251">
        <f t="shared" si="9"/>
        <v>117.1</v>
      </c>
      <c r="L44" s="267">
        <v>19.2</v>
      </c>
      <c r="M44" s="253">
        <f t="shared" ref="M44:O46" si="11">ROUND((L44*1.1),1)</f>
        <v>21.1</v>
      </c>
      <c r="N44" s="253">
        <f t="shared" si="11"/>
        <v>23.2</v>
      </c>
      <c r="O44" s="253">
        <f t="shared" si="11"/>
        <v>25.5</v>
      </c>
      <c r="P44" s="253">
        <f>ROUND((O44*1.1),1)</f>
        <v>28.1</v>
      </c>
      <c r="Q44" s="186">
        <f>15.96</f>
        <v>15.96</v>
      </c>
      <c r="R44" s="198"/>
      <c r="S44" s="41"/>
      <c r="T44" s="41"/>
      <c r="U44" s="41"/>
      <c r="V44" s="41"/>
      <c r="W44" s="41"/>
      <c r="X44" s="41"/>
      <c r="Y44" s="6"/>
      <c r="Z44" s="27"/>
      <c r="AA44" s="27"/>
      <c r="AB44" s="6"/>
      <c r="AC44" s="6"/>
      <c r="AD44" s="6"/>
      <c r="AE44" s="6"/>
      <c r="AF44" s="6"/>
      <c r="AG44" s="6"/>
      <c r="AH44" s="6"/>
    </row>
    <row r="45" spans="1:34" ht="51" customHeight="1">
      <c r="A45" s="149"/>
      <c r="B45" s="102"/>
      <c r="C45" s="174"/>
      <c r="D45" s="174"/>
      <c r="E45" s="174"/>
      <c r="F45" s="174"/>
      <c r="G45" s="174"/>
      <c r="H45" s="312"/>
      <c r="I45" s="274" t="s">
        <v>49</v>
      </c>
      <c r="J45" s="39" t="s">
        <v>55</v>
      </c>
      <c r="K45" s="37">
        <f t="shared" si="9"/>
        <v>14102.800000000001</v>
      </c>
      <c r="L45" s="246">
        <v>2310</v>
      </c>
      <c r="M45" s="219">
        <f t="shared" si="11"/>
        <v>2541</v>
      </c>
      <c r="N45" s="219">
        <f t="shared" si="11"/>
        <v>2795.1</v>
      </c>
      <c r="O45" s="219">
        <f t="shared" si="11"/>
        <v>3074.6</v>
      </c>
      <c r="P45" s="219">
        <f>ROUND((O45*1.1),1)</f>
        <v>3382.1</v>
      </c>
      <c r="Q45" s="186">
        <f>1700</f>
        <v>1700</v>
      </c>
      <c r="R45" s="198"/>
      <c r="S45" s="41"/>
      <c r="T45" s="41"/>
      <c r="U45" s="41"/>
      <c r="V45" s="41"/>
      <c r="W45" s="41"/>
      <c r="X45" s="41"/>
      <c r="Y45" s="6"/>
      <c r="Z45" s="27"/>
      <c r="AA45" s="27"/>
      <c r="AB45" s="6"/>
      <c r="AC45" s="6"/>
      <c r="AD45" s="6"/>
      <c r="AE45" s="6"/>
      <c r="AF45" s="6"/>
      <c r="AG45" s="6"/>
      <c r="AH45" s="6"/>
    </row>
    <row r="46" spans="1:34" ht="32.25" customHeight="1">
      <c r="A46" s="149"/>
      <c r="B46" s="102"/>
      <c r="C46" s="174"/>
      <c r="D46" s="174"/>
      <c r="E46" s="174"/>
      <c r="F46" s="174"/>
      <c r="G46" s="174"/>
      <c r="H46" s="153"/>
      <c r="I46" s="274" t="s">
        <v>84</v>
      </c>
      <c r="J46" s="39" t="s">
        <v>26</v>
      </c>
      <c r="K46" s="37">
        <f t="shared" si="9"/>
        <v>15591.700000000003</v>
      </c>
      <c r="L46" s="37">
        <v>2553.9</v>
      </c>
      <c r="M46" s="219">
        <f t="shared" si="11"/>
        <v>2809.3</v>
      </c>
      <c r="N46" s="219">
        <f t="shared" si="11"/>
        <v>3090.2</v>
      </c>
      <c r="O46" s="219">
        <f t="shared" si="11"/>
        <v>3399.2</v>
      </c>
      <c r="P46" s="219">
        <f>ROUND((O46*1.1),1)</f>
        <v>3739.1</v>
      </c>
      <c r="Q46" s="185"/>
      <c r="R46" s="200">
        <f>3524.5+319.7</f>
        <v>3844.2</v>
      </c>
      <c r="S46" s="38">
        <f>R46-Q45-Q44</f>
        <v>2128.2399999999998</v>
      </c>
      <c r="T46" s="258" t="s">
        <v>129</v>
      </c>
      <c r="U46" s="38"/>
      <c r="V46" s="38"/>
      <c r="W46" s="38"/>
      <c r="X46" s="38"/>
      <c r="Y46" s="6">
        <f>3662.7-500</f>
        <v>3162.7</v>
      </c>
      <c r="Z46" s="27">
        <v>5012</v>
      </c>
      <c r="AA46" s="27"/>
      <c r="AB46" s="6">
        <f>Y46+500</f>
        <v>3662.7</v>
      </c>
      <c r="AC46" s="6"/>
      <c r="AD46" s="22">
        <f>L46</f>
        <v>2553.9</v>
      </c>
      <c r="AE46" s="6"/>
      <c r="AF46" s="6"/>
      <c r="AG46" s="6"/>
      <c r="AH46" s="6"/>
    </row>
    <row r="47" spans="1:34" ht="27.75" customHeight="1">
      <c r="A47" s="150"/>
      <c r="B47" s="104"/>
      <c r="C47" s="207"/>
      <c r="D47" s="207"/>
      <c r="E47" s="207"/>
      <c r="F47" s="207"/>
      <c r="G47" s="207"/>
      <c r="H47" s="154"/>
      <c r="I47" s="274"/>
      <c r="J47" s="39" t="s">
        <v>27</v>
      </c>
      <c r="K47" s="37">
        <f t="shared" si="9"/>
        <v>0</v>
      </c>
      <c r="L47" s="39"/>
      <c r="M47" s="40"/>
      <c r="N47" s="39"/>
      <c r="O47" s="39"/>
      <c r="P47" s="39"/>
      <c r="Q47" s="186"/>
      <c r="R47" s="198"/>
      <c r="S47" s="41"/>
      <c r="T47" s="41"/>
      <c r="U47" s="41"/>
      <c r="V47" s="41"/>
      <c r="W47" s="41"/>
      <c r="X47" s="41"/>
      <c r="Y47" s="6"/>
      <c r="Z47" s="27"/>
      <c r="AA47" s="27"/>
      <c r="AB47" s="6"/>
      <c r="AC47" s="6"/>
      <c r="AD47" s="6"/>
      <c r="AE47" s="6"/>
      <c r="AF47" s="6"/>
      <c r="AG47" s="6"/>
      <c r="AH47" s="6"/>
    </row>
    <row r="48" spans="1:34" ht="179.25" customHeight="1">
      <c r="A48" s="148"/>
      <c r="B48" s="101" t="s">
        <v>39</v>
      </c>
      <c r="C48" s="221">
        <v>2100</v>
      </c>
      <c r="D48" s="221">
        <v>2150</v>
      </c>
      <c r="E48" s="221">
        <v>2200</v>
      </c>
      <c r="F48" s="221">
        <v>2250</v>
      </c>
      <c r="G48" s="221">
        <v>2300</v>
      </c>
      <c r="H48" s="152" t="s">
        <v>95</v>
      </c>
      <c r="I48" s="311" t="s">
        <v>93</v>
      </c>
      <c r="J48" s="39" t="s">
        <v>55</v>
      </c>
      <c r="K48" s="37">
        <f t="shared" si="9"/>
        <v>8852.5</v>
      </c>
      <c r="L48" s="246">
        <v>1450</v>
      </c>
      <c r="M48" s="219">
        <f t="shared" ref="M48:O49" si="12">ROUND((L48*1.1),1)</f>
        <v>1595</v>
      </c>
      <c r="N48" s="219">
        <f t="shared" si="12"/>
        <v>1754.5</v>
      </c>
      <c r="O48" s="219">
        <f t="shared" si="12"/>
        <v>1930</v>
      </c>
      <c r="P48" s="219">
        <f>ROUND((O48*1.1),1)</f>
        <v>2123</v>
      </c>
      <c r="Q48" s="186">
        <f>1054</f>
        <v>1054</v>
      </c>
      <c r="R48" s="198"/>
      <c r="S48" s="41"/>
      <c r="T48" s="41"/>
      <c r="U48" s="41"/>
      <c r="V48" s="41"/>
      <c r="W48" s="41"/>
      <c r="X48" s="41"/>
      <c r="Y48" s="6"/>
      <c r="Z48" s="27"/>
      <c r="AA48" s="27"/>
      <c r="AB48" s="6"/>
      <c r="AC48" s="6"/>
      <c r="AD48" s="6"/>
      <c r="AE48" s="6"/>
      <c r="AF48" s="6"/>
      <c r="AG48" s="6"/>
      <c r="AH48" s="6"/>
    </row>
    <row r="49" spans="1:34" ht="27" customHeight="1">
      <c r="A49" s="149"/>
      <c r="B49" s="102"/>
      <c r="C49" s="108"/>
      <c r="D49" s="108"/>
      <c r="E49" s="108"/>
      <c r="F49" s="108"/>
      <c r="G49" s="108"/>
      <c r="H49" s="153"/>
      <c r="I49" s="312"/>
      <c r="J49" s="39" t="s">
        <v>26</v>
      </c>
      <c r="K49" s="37">
        <f t="shared" si="9"/>
        <v>66</v>
      </c>
      <c r="L49" s="37">
        <v>10.8</v>
      </c>
      <c r="M49" s="219">
        <f t="shared" si="12"/>
        <v>11.9</v>
      </c>
      <c r="N49" s="219">
        <f t="shared" si="12"/>
        <v>13.1</v>
      </c>
      <c r="O49" s="219">
        <f t="shared" si="12"/>
        <v>14.4</v>
      </c>
      <c r="P49" s="219">
        <f>ROUND((O49*1.1),1)</f>
        <v>15.8</v>
      </c>
      <c r="Q49" s="185"/>
      <c r="R49" s="200">
        <f>1063</f>
        <v>1063</v>
      </c>
      <c r="S49" s="38">
        <f>R49-Q48</f>
        <v>9</v>
      </c>
      <c r="T49" s="258" t="s">
        <v>130</v>
      </c>
      <c r="U49" s="38"/>
      <c r="V49" s="38"/>
      <c r="W49" s="38"/>
      <c r="X49" s="38"/>
      <c r="Y49" s="18">
        <f>1081-Y31</f>
        <v>1063</v>
      </c>
      <c r="Z49" s="27">
        <v>5022</v>
      </c>
      <c r="AA49" s="27"/>
      <c r="AB49" s="6"/>
      <c r="AC49" s="6"/>
      <c r="AD49" s="6"/>
      <c r="AE49" s="6"/>
      <c r="AF49" s="6"/>
      <c r="AG49" s="6"/>
      <c r="AH49" s="6"/>
    </row>
    <row r="50" spans="1:34" ht="26.25" customHeight="1">
      <c r="A50" s="149"/>
      <c r="B50" s="104"/>
      <c r="C50" s="57"/>
      <c r="D50" s="57"/>
      <c r="E50" s="57"/>
      <c r="F50" s="57"/>
      <c r="G50" s="57"/>
      <c r="H50" s="154"/>
      <c r="I50" s="313"/>
      <c r="J50" s="39" t="s">
        <v>27</v>
      </c>
      <c r="K50" s="37">
        <f t="shared" si="9"/>
        <v>0</v>
      </c>
      <c r="L50" s="39"/>
      <c r="M50" s="40"/>
      <c r="N50" s="39"/>
      <c r="O50" s="39"/>
      <c r="P50" s="39"/>
      <c r="Q50" s="186"/>
      <c r="R50" s="198"/>
      <c r="S50" s="41"/>
      <c r="T50" s="41"/>
      <c r="U50" s="41"/>
      <c r="V50" s="41"/>
      <c r="W50" s="41"/>
      <c r="X50" s="41"/>
      <c r="Y50" s="6"/>
      <c r="Z50" s="27"/>
      <c r="AA50" s="27"/>
      <c r="AB50" s="6"/>
      <c r="AC50" s="6"/>
      <c r="AD50" s="6"/>
      <c r="AE50" s="6"/>
      <c r="AF50" s="6"/>
      <c r="AG50" s="6"/>
      <c r="AH50" s="6"/>
    </row>
    <row r="51" spans="1:34" ht="77.25" customHeight="1">
      <c r="A51" s="149"/>
      <c r="B51" s="101" t="s">
        <v>36</v>
      </c>
      <c r="C51" s="221">
        <v>185</v>
      </c>
      <c r="D51" s="221">
        <v>188</v>
      </c>
      <c r="E51" s="221">
        <v>190</v>
      </c>
      <c r="F51" s="221">
        <v>192</v>
      </c>
      <c r="G51" s="221">
        <v>200</v>
      </c>
      <c r="H51" s="311" t="s">
        <v>108</v>
      </c>
      <c r="I51" s="311" t="s">
        <v>92</v>
      </c>
      <c r="J51" s="39" t="s">
        <v>55</v>
      </c>
      <c r="K51" s="37">
        <f t="shared" si="9"/>
        <v>75013.399999999994</v>
      </c>
      <c r="L51" s="246">
        <v>12287</v>
      </c>
      <c r="M51" s="219">
        <f t="shared" ref="M51:O52" si="13">ROUND((L51*1.1),1)</f>
        <v>13515.7</v>
      </c>
      <c r="N51" s="219">
        <f t="shared" si="13"/>
        <v>14867.3</v>
      </c>
      <c r="O51" s="219">
        <f t="shared" si="13"/>
        <v>16354</v>
      </c>
      <c r="P51" s="219">
        <f>ROUND((O51*1.1),1)</f>
        <v>17989.400000000001</v>
      </c>
      <c r="Q51" s="186">
        <f>8399.1</f>
        <v>8399.1</v>
      </c>
      <c r="R51" s="198"/>
      <c r="S51" s="41"/>
      <c r="T51" s="41"/>
      <c r="U51" s="41"/>
      <c r="V51" s="41"/>
      <c r="W51" s="41"/>
      <c r="X51" s="41"/>
      <c r="Y51" s="6"/>
      <c r="Z51" s="27"/>
      <c r="AA51" s="27"/>
      <c r="AB51" s="6"/>
      <c r="AC51" s="6"/>
      <c r="AD51" s="173" t="s">
        <v>97</v>
      </c>
      <c r="AE51" s="6"/>
      <c r="AF51" s="6"/>
      <c r="AG51" s="6"/>
      <c r="AH51" s="6"/>
    </row>
    <row r="52" spans="1:34" ht="78" customHeight="1">
      <c r="A52" s="149"/>
      <c r="B52" s="102"/>
      <c r="C52" s="222"/>
      <c r="D52" s="222"/>
      <c r="E52" s="222"/>
      <c r="F52" s="222"/>
      <c r="G52" s="222"/>
      <c r="H52" s="312"/>
      <c r="I52" s="312"/>
      <c r="J52" s="39" t="s">
        <v>26</v>
      </c>
      <c r="K52" s="37">
        <f>SUM(L52:P52)</f>
        <v>27432.100000000002</v>
      </c>
      <c r="L52" s="37">
        <v>4493.3</v>
      </c>
      <c r="M52" s="219">
        <f t="shared" si="13"/>
        <v>4942.6000000000004</v>
      </c>
      <c r="N52" s="219">
        <f t="shared" si="13"/>
        <v>5436.9</v>
      </c>
      <c r="O52" s="219">
        <f t="shared" si="13"/>
        <v>5980.6</v>
      </c>
      <c r="P52" s="219">
        <f>ROUND((O52*1.1),1)</f>
        <v>6578.7</v>
      </c>
      <c r="Q52" s="185"/>
      <c r="R52" s="200">
        <f>33+12110.5</f>
        <v>12143.5</v>
      </c>
      <c r="S52" s="38">
        <f>R52-Q51</f>
        <v>3744.3999999999996</v>
      </c>
      <c r="T52" s="258" t="s">
        <v>131</v>
      </c>
      <c r="U52" s="38">
        <f>R52-Q51</f>
        <v>3744.3999999999996</v>
      </c>
      <c r="V52" s="38">
        <f>U52*1.2</f>
        <v>4493.28</v>
      </c>
      <c r="W52" s="38"/>
      <c r="X52" s="38"/>
      <c r="Y52" s="21">
        <f>10922</f>
        <v>10922</v>
      </c>
      <c r="Z52" s="27">
        <v>5062</v>
      </c>
      <c r="AA52" s="27"/>
      <c r="AB52" s="6">
        <v>26271.599999999999</v>
      </c>
      <c r="AC52" s="6"/>
      <c r="AD52" s="22">
        <f>L52+L55+L71</f>
        <v>30921.3</v>
      </c>
      <c r="AE52" s="6"/>
      <c r="AF52" s="6"/>
      <c r="AG52" s="6"/>
      <c r="AH52" s="6"/>
    </row>
    <row r="53" spans="1:34" ht="74.25" customHeight="1">
      <c r="A53" s="149"/>
      <c r="B53" s="104"/>
      <c r="C53" s="223"/>
      <c r="D53" s="223"/>
      <c r="E53" s="223"/>
      <c r="F53" s="223"/>
      <c r="G53" s="223"/>
      <c r="H53" s="313"/>
      <c r="I53" s="313"/>
      <c r="J53" s="39" t="s">
        <v>27</v>
      </c>
      <c r="K53" s="37">
        <f t="shared" si="9"/>
        <v>0</v>
      </c>
      <c r="L53" s="39"/>
      <c r="M53" s="40"/>
      <c r="N53" s="39"/>
      <c r="O53" s="39"/>
      <c r="P53" s="39"/>
      <c r="Q53" s="186"/>
      <c r="R53" s="198"/>
      <c r="S53" s="41"/>
      <c r="T53" s="41"/>
      <c r="U53" s="41"/>
      <c r="V53" s="41"/>
      <c r="W53" s="41"/>
      <c r="X53" s="41"/>
      <c r="Y53" s="6"/>
      <c r="Z53" s="27"/>
      <c r="AA53" s="27"/>
      <c r="AB53" s="6"/>
      <c r="AC53" s="6"/>
      <c r="AD53" s="6"/>
      <c r="AE53" s="6"/>
      <c r="AF53" s="6"/>
      <c r="AG53" s="6"/>
      <c r="AH53" s="6"/>
    </row>
    <row r="54" spans="1:34" ht="59.25" customHeight="1">
      <c r="A54" s="149"/>
      <c r="B54" s="337" t="s">
        <v>96</v>
      </c>
      <c r="C54" s="221">
        <v>4</v>
      </c>
      <c r="D54" s="221"/>
      <c r="E54" s="221"/>
      <c r="F54" s="221"/>
      <c r="G54" s="221">
        <v>4</v>
      </c>
      <c r="H54" s="311" t="s">
        <v>98</v>
      </c>
      <c r="I54" s="311" t="s">
        <v>92</v>
      </c>
      <c r="J54" s="39" t="s">
        <v>55</v>
      </c>
      <c r="K54" s="37">
        <f t="shared" si="9"/>
        <v>9000</v>
      </c>
      <c r="L54" s="246">
        <v>4000</v>
      </c>
      <c r="M54" s="40"/>
      <c r="N54" s="39"/>
      <c r="O54" s="39"/>
      <c r="P54" s="162">
        <v>5000</v>
      </c>
      <c r="Q54" s="186"/>
      <c r="R54" s="198"/>
      <c r="S54" s="41"/>
      <c r="T54" s="41"/>
      <c r="U54" s="41"/>
      <c r="V54" s="41"/>
      <c r="W54" s="41"/>
      <c r="X54" s="41"/>
      <c r="Y54" s="6"/>
      <c r="Z54" s="27"/>
      <c r="AA54" s="27"/>
      <c r="AB54" s="6"/>
      <c r="AC54" s="6"/>
      <c r="AD54" s="6"/>
      <c r="AE54" s="6"/>
      <c r="AF54" s="6"/>
      <c r="AG54" s="6"/>
      <c r="AH54" s="6"/>
    </row>
    <row r="55" spans="1:34" ht="49.5" customHeight="1">
      <c r="A55" s="149"/>
      <c r="B55" s="338"/>
      <c r="C55" s="222"/>
      <c r="D55" s="222"/>
      <c r="E55" s="222"/>
      <c r="F55" s="222"/>
      <c r="G55" s="222"/>
      <c r="H55" s="312"/>
      <c r="I55" s="312"/>
      <c r="J55" s="39" t="s">
        <v>26</v>
      </c>
      <c r="K55" s="37">
        <f t="shared" si="9"/>
        <v>9000</v>
      </c>
      <c r="L55" s="37">
        <v>4000</v>
      </c>
      <c r="M55" s="37"/>
      <c r="N55" s="37"/>
      <c r="O55" s="37"/>
      <c r="P55" s="37">
        <v>5000</v>
      </c>
      <c r="Q55" s="185"/>
      <c r="R55" s="200"/>
      <c r="S55" s="38"/>
      <c r="T55" s="38"/>
      <c r="U55" s="38"/>
      <c r="V55" s="38"/>
      <c r="W55" s="38"/>
      <c r="X55" s="38"/>
      <c r="Y55" s="21"/>
      <c r="Z55" s="27"/>
      <c r="AA55" s="27"/>
      <c r="AB55" s="6"/>
      <c r="AC55" s="6"/>
      <c r="AD55" s="22"/>
      <c r="AE55" s="6"/>
      <c r="AF55" s="6"/>
      <c r="AG55" s="6"/>
      <c r="AH55" s="6"/>
    </row>
    <row r="56" spans="1:34" ht="53.25" customHeight="1">
      <c r="A56" s="149"/>
      <c r="B56" s="104"/>
      <c r="C56" s="223"/>
      <c r="D56" s="223"/>
      <c r="E56" s="223"/>
      <c r="F56" s="223"/>
      <c r="G56" s="223"/>
      <c r="H56" s="147"/>
      <c r="I56" s="313"/>
      <c r="J56" s="39" t="s">
        <v>27</v>
      </c>
      <c r="K56" s="37">
        <f t="shared" si="9"/>
        <v>0</v>
      </c>
      <c r="L56" s="39"/>
      <c r="M56" s="40"/>
      <c r="N56" s="39"/>
      <c r="O56" s="39"/>
      <c r="P56" s="39"/>
      <c r="Q56" s="186"/>
      <c r="R56" s="198"/>
      <c r="S56" s="41"/>
      <c r="T56" s="41"/>
      <c r="U56" s="41"/>
      <c r="V56" s="41"/>
      <c r="W56" s="41"/>
      <c r="X56" s="41"/>
      <c r="Y56" s="6"/>
      <c r="Z56" s="27"/>
      <c r="AA56" s="27"/>
      <c r="AB56" s="6"/>
      <c r="AC56" s="6"/>
      <c r="AD56" s="6"/>
      <c r="AE56" s="6"/>
      <c r="AF56" s="6"/>
      <c r="AG56" s="6"/>
      <c r="AH56" s="6"/>
    </row>
    <row r="57" spans="1:34" ht="28.5" customHeight="1">
      <c r="A57" s="149"/>
      <c r="B57" s="311" t="s">
        <v>99</v>
      </c>
      <c r="C57" s="221">
        <v>20</v>
      </c>
      <c r="D57" s="221">
        <v>20</v>
      </c>
      <c r="E57" s="221">
        <v>20</v>
      </c>
      <c r="F57" s="221">
        <v>20</v>
      </c>
      <c r="G57" s="221">
        <v>20</v>
      </c>
      <c r="H57" s="311" t="s">
        <v>166</v>
      </c>
      <c r="I57" s="311" t="s">
        <v>49</v>
      </c>
      <c r="J57" s="39" t="s">
        <v>55</v>
      </c>
      <c r="K57" s="37">
        <f t="shared" si="9"/>
        <v>14812.7</v>
      </c>
      <c r="L57" s="246">
        <v>2426.3000000000002</v>
      </c>
      <c r="M57" s="219">
        <f>ROUND((L57*1.1),1)</f>
        <v>2668.9</v>
      </c>
      <c r="N57" s="219">
        <f>ROUND((M57*1.1),1)</f>
        <v>2935.8</v>
      </c>
      <c r="O57" s="219">
        <f>ROUND((N57*1.1),1)</f>
        <v>3229.4</v>
      </c>
      <c r="P57" s="219">
        <f>ROUND((O57*1.1),1)</f>
        <v>3552.3</v>
      </c>
      <c r="Q57" s="186">
        <f>1717.8</f>
        <v>1717.8</v>
      </c>
      <c r="R57" s="198"/>
      <c r="S57" s="41"/>
      <c r="T57" s="41"/>
      <c r="U57" s="41"/>
      <c r="V57" s="41"/>
      <c r="W57" s="41"/>
      <c r="X57" s="41"/>
      <c r="Y57" s="6"/>
      <c r="Z57" s="27"/>
      <c r="AA57" s="27"/>
      <c r="AB57" s="6"/>
      <c r="AC57" s="6"/>
      <c r="AD57" s="6"/>
      <c r="AE57" s="6"/>
      <c r="AF57" s="6"/>
      <c r="AG57" s="6"/>
      <c r="AH57" s="6"/>
    </row>
    <row r="58" spans="1:34" ht="27.75" customHeight="1">
      <c r="A58" s="149"/>
      <c r="B58" s="312"/>
      <c r="C58" s="222"/>
      <c r="D58" s="222"/>
      <c r="E58" s="222"/>
      <c r="F58" s="222"/>
      <c r="G58" s="222"/>
      <c r="H58" s="312"/>
      <c r="I58" s="312"/>
      <c r="J58" s="39" t="s">
        <v>26</v>
      </c>
      <c r="K58" s="37">
        <f t="shared" si="9"/>
        <v>0</v>
      </c>
      <c r="L58" s="37"/>
      <c r="M58" s="37"/>
      <c r="N58" s="37"/>
      <c r="O58" s="37"/>
      <c r="P58" s="37"/>
      <c r="Q58" s="185"/>
      <c r="R58" s="200">
        <f>1717.8</f>
        <v>1717.8</v>
      </c>
      <c r="S58" s="38">
        <f>R58-Q57</f>
        <v>0</v>
      </c>
      <c r="T58" s="258" t="s">
        <v>132</v>
      </c>
      <c r="U58" s="38"/>
      <c r="V58" s="38"/>
      <c r="W58" s="38"/>
      <c r="X58" s="38"/>
      <c r="Y58" s="21">
        <v>1717.8</v>
      </c>
      <c r="Z58" s="27">
        <v>5062</v>
      </c>
      <c r="AA58" s="27"/>
      <c r="AB58" s="6"/>
      <c r="AC58" s="6"/>
      <c r="AD58" s="6"/>
      <c r="AE58" s="6"/>
      <c r="AF58" s="6"/>
      <c r="AG58" s="6"/>
      <c r="AH58" s="6"/>
    </row>
    <row r="59" spans="1:34" ht="27.75" customHeight="1">
      <c r="A59" s="149"/>
      <c r="B59" s="313"/>
      <c r="C59" s="223"/>
      <c r="D59" s="223"/>
      <c r="E59" s="223"/>
      <c r="F59" s="223"/>
      <c r="G59" s="223"/>
      <c r="H59" s="313"/>
      <c r="I59" s="313"/>
      <c r="J59" s="39" t="s">
        <v>27</v>
      </c>
      <c r="K59" s="37">
        <f t="shared" si="9"/>
        <v>0</v>
      </c>
      <c r="L59" s="39"/>
      <c r="M59" s="40"/>
      <c r="N59" s="39"/>
      <c r="O59" s="39"/>
      <c r="P59" s="39"/>
      <c r="Q59" s="186"/>
      <c r="R59" s="198"/>
      <c r="S59" s="41"/>
      <c r="T59" s="41"/>
      <c r="U59" s="41"/>
      <c r="V59" s="41"/>
      <c r="W59" s="41"/>
      <c r="X59" s="41"/>
      <c r="Y59" s="6"/>
      <c r="Z59" s="27"/>
      <c r="AA59" s="27"/>
      <c r="AB59" s="6"/>
      <c r="AC59" s="6"/>
      <c r="AD59" s="6"/>
      <c r="AE59" s="6"/>
      <c r="AF59" s="6"/>
      <c r="AG59" s="6"/>
      <c r="AH59" s="6"/>
    </row>
    <row r="60" spans="1:34" ht="36" customHeight="1">
      <c r="A60" s="149"/>
      <c r="B60" s="311" t="s">
        <v>35</v>
      </c>
      <c r="C60" s="221">
        <v>4</v>
      </c>
      <c r="D60" s="221">
        <v>8</v>
      </c>
      <c r="E60" s="221">
        <v>12</v>
      </c>
      <c r="F60" s="221">
        <v>15</v>
      </c>
      <c r="G60" s="221">
        <v>20</v>
      </c>
      <c r="H60" s="311" t="s">
        <v>66</v>
      </c>
      <c r="I60" s="334" t="s">
        <v>167</v>
      </c>
      <c r="J60" s="190" t="s">
        <v>55</v>
      </c>
      <c r="K60" s="251">
        <f t="shared" si="9"/>
        <v>0</v>
      </c>
      <c r="L60" s="190"/>
      <c r="M60" s="255"/>
      <c r="N60" s="190"/>
      <c r="O60" s="190"/>
      <c r="P60" s="190"/>
      <c r="Q60" s="186"/>
      <c r="R60" s="198"/>
      <c r="S60" s="41"/>
      <c r="T60" s="41"/>
      <c r="U60" s="41"/>
      <c r="V60" s="41"/>
      <c r="W60" s="41"/>
      <c r="X60" s="41"/>
      <c r="Y60" s="6"/>
      <c r="Z60" s="27"/>
      <c r="AA60" s="27"/>
      <c r="AB60" s="6"/>
      <c r="AC60" s="6"/>
      <c r="AD60" s="6"/>
      <c r="AE60" s="6"/>
      <c r="AF60" s="6"/>
      <c r="AG60" s="6"/>
      <c r="AH60" s="6"/>
    </row>
    <row r="61" spans="1:34" ht="34.5" customHeight="1">
      <c r="A61" s="149"/>
      <c r="B61" s="312"/>
      <c r="C61" s="222"/>
      <c r="D61" s="222"/>
      <c r="E61" s="222"/>
      <c r="F61" s="222"/>
      <c r="G61" s="222"/>
      <c r="H61" s="312"/>
      <c r="I61" s="335"/>
      <c r="J61" s="39" t="s">
        <v>26</v>
      </c>
      <c r="K61" s="37">
        <f t="shared" si="9"/>
        <v>0</v>
      </c>
      <c r="L61" s="39"/>
      <c r="M61" s="40"/>
      <c r="N61" s="39"/>
      <c r="O61" s="39"/>
      <c r="P61" s="39"/>
      <c r="Q61" s="186"/>
      <c r="R61" s="198"/>
      <c r="S61" s="41"/>
      <c r="T61" s="41"/>
      <c r="U61" s="41"/>
      <c r="V61" s="41"/>
      <c r="W61" s="41"/>
      <c r="X61" s="41"/>
      <c r="Y61" s="6"/>
      <c r="Z61" s="27">
        <v>5031</v>
      </c>
      <c r="AA61" s="27"/>
      <c r="AB61" s="6"/>
      <c r="AC61" s="6"/>
      <c r="AD61" s="6"/>
      <c r="AE61" s="6"/>
      <c r="AF61" s="6"/>
      <c r="AG61" s="6"/>
      <c r="AH61" s="6"/>
    </row>
    <row r="62" spans="1:34" ht="36" customHeight="1">
      <c r="A62" s="149"/>
      <c r="B62" s="313"/>
      <c r="C62" s="223"/>
      <c r="D62" s="223"/>
      <c r="E62" s="223"/>
      <c r="F62" s="223"/>
      <c r="G62" s="223"/>
      <c r="H62" s="313"/>
      <c r="I62" s="336"/>
      <c r="J62" s="39" t="s">
        <v>27</v>
      </c>
      <c r="K62" s="37">
        <f t="shared" si="9"/>
        <v>0</v>
      </c>
      <c r="L62" s="39"/>
      <c r="M62" s="40"/>
      <c r="N62" s="39"/>
      <c r="O62" s="39"/>
      <c r="P62" s="39"/>
      <c r="Q62" s="186"/>
      <c r="R62" s="198"/>
      <c r="S62" s="41"/>
      <c r="T62" s="41"/>
      <c r="U62" s="41"/>
      <c r="V62" s="41"/>
      <c r="W62" s="41"/>
      <c r="X62" s="41"/>
      <c r="Y62" s="6"/>
      <c r="Z62" s="27"/>
      <c r="AA62" s="27"/>
      <c r="AB62" s="6"/>
      <c r="AC62" s="6"/>
      <c r="AD62" s="6"/>
      <c r="AE62" s="6"/>
      <c r="AF62" s="6"/>
      <c r="AG62" s="6"/>
      <c r="AH62" s="6"/>
    </row>
    <row r="63" spans="1:34" ht="27" customHeight="1">
      <c r="A63" s="149"/>
      <c r="B63" s="311" t="s">
        <v>165</v>
      </c>
      <c r="C63" s="221">
        <v>8000</v>
      </c>
      <c r="D63" s="221">
        <v>9000</v>
      </c>
      <c r="E63" s="221">
        <v>10000</v>
      </c>
      <c r="F63" s="221">
        <v>11000</v>
      </c>
      <c r="G63" s="221">
        <v>12000</v>
      </c>
      <c r="H63" s="311" t="s">
        <v>187</v>
      </c>
      <c r="I63" s="274"/>
      <c r="J63" s="39" t="s">
        <v>55</v>
      </c>
      <c r="K63" s="37">
        <f t="shared" si="9"/>
        <v>0</v>
      </c>
      <c r="L63" s="39"/>
      <c r="M63" s="40"/>
      <c r="N63" s="39"/>
      <c r="O63" s="39"/>
      <c r="P63" s="39"/>
      <c r="Q63" s="186"/>
      <c r="R63" s="198"/>
      <c r="S63" s="41"/>
      <c r="T63" s="41"/>
      <c r="U63" s="41"/>
      <c r="V63" s="41"/>
      <c r="W63" s="41"/>
      <c r="X63" s="41"/>
      <c r="Y63" s="6"/>
      <c r="Z63" s="27"/>
      <c r="AA63" s="27"/>
      <c r="AB63" s="6"/>
      <c r="AC63" s="6"/>
      <c r="AD63" s="6"/>
      <c r="AE63" s="6"/>
      <c r="AF63" s="6"/>
      <c r="AG63" s="6"/>
      <c r="AH63" s="6"/>
    </row>
    <row r="64" spans="1:34" ht="31.5" customHeight="1">
      <c r="A64" s="149"/>
      <c r="B64" s="312"/>
      <c r="C64" s="222"/>
      <c r="D64" s="222"/>
      <c r="E64" s="222"/>
      <c r="F64" s="222"/>
      <c r="G64" s="222"/>
      <c r="H64" s="312"/>
      <c r="I64" s="274" t="s">
        <v>50</v>
      </c>
      <c r="J64" s="39" t="s">
        <v>26</v>
      </c>
      <c r="K64" s="37">
        <f t="shared" si="9"/>
        <v>0</v>
      </c>
      <c r="L64" s="39"/>
      <c r="M64" s="40"/>
      <c r="N64" s="39"/>
      <c r="O64" s="39"/>
      <c r="P64" s="39"/>
      <c r="Q64" s="186"/>
      <c r="R64" s="198"/>
      <c r="S64" s="41"/>
      <c r="T64" s="41"/>
      <c r="U64" s="41"/>
      <c r="V64" s="41"/>
      <c r="W64" s="41"/>
      <c r="X64" s="41"/>
      <c r="Y64" s="6"/>
      <c r="Z64" s="27"/>
      <c r="AA64" s="27"/>
      <c r="AB64" s="6"/>
      <c r="AC64" s="6"/>
      <c r="AD64" s="6"/>
      <c r="AE64" s="6"/>
      <c r="AF64" s="6"/>
      <c r="AG64" s="6"/>
      <c r="AH64" s="6"/>
    </row>
    <row r="65" spans="1:34" ht="29.25" customHeight="1">
      <c r="A65" s="149"/>
      <c r="B65" s="313"/>
      <c r="C65" s="223"/>
      <c r="D65" s="223"/>
      <c r="E65" s="223"/>
      <c r="F65" s="223"/>
      <c r="G65" s="223"/>
      <c r="H65" s="313"/>
      <c r="I65" s="274"/>
      <c r="J65" s="39" t="s">
        <v>27</v>
      </c>
      <c r="K65" s="37">
        <f t="shared" si="9"/>
        <v>0</v>
      </c>
      <c r="L65" s="39"/>
      <c r="M65" s="40"/>
      <c r="N65" s="39"/>
      <c r="O65" s="39"/>
      <c r="P65" s="39"/>
      <c r="Q65" s="186"/>
      <c r="R65" s="198"/>
      <c r="S65" s="41"/>
      <c r="T65" s="41"/>
      <c r="U65" s="41"/>
      <c r="V65" s="41"/>
      <c r="W65" s="41"/>
      <c r="X65" s="41"/>
      <c r="Y65" s="6"/>
      <c r="Z65" s="27"/>
      <c r="AA65" s="27"/>
      <c r="AB65" s="6"/>
      <c r="AC65" s="6"/>
      <c r="AD65" s="6"/>
      <c r="AE65" s="6"/>
      <c r="AF65" s="6"/>
      <c r="AG65" s="6"/>
      <c r="AH65" s="6"/>
    </row>
    <row r="66" spans="1:34" ht="48" customHeight="1">
      <c r="A66" s="149"/>
      <c r="B66" s="311" t="s">
        <v>37</v>
      </c>
      <c r="C66" s="221">
        <v>200</v>
      </c>
      <c r="D66" s="221">
        <v>300</v>
      </c>
      <c r="E66" s="221">
        <v>400</v>
      </c>
      <c r="F66" s="221">
        <v>500</v>
      </c>
      <c r="G66" s="221">
        <v>600</v>
      </c>
      <c r="H66" s="311" t="s">
        <v>188</v>
      </c>
      <c r="I66" s="274"/>
      <c r="J66" s="39" t="s">
        <v>55</v>
      </c>
      <c r="K66" s="37">
        <f t="shared" si="9"/>
        <v>0</v>
      </c>
      <c r="L66" s="39"/>
      <c r="M66" s="40"/>
      <c r="N66" s="39"/>
      <c r="O66" s="39"/>
      <c r="P66" s="39"/>
      <c r="Q66" s="186"/>
      <c r="R66" s="198"/>
      <c r="S66" s="41"/>
      <c r="T66" s="41"/>
      <c r="U66" s="41"/>
      <c r="V66" s="41"/>
      <c r="W66" s="41"/>
      <c r="X66" s="41"/>
      <c r="Y66" s="6"/>
      <c r="Z66" s="27"/>
      <c r="AA66" s="27"/>
      <c r="AB66" s="6"/>
      <c r="AC66" s="6"/>
      <c r="AD66" s="6"/>
      <c r="AE66" s="6"/>
      <c r="AF66" s="6"/>
      <c r="AG66" s="6"/>
      <c r="AH66" s="6"/>
    </row>
    <row r="67" spans="1:34" ht="39.75" customHeight="1">
      <c r="A67" s="149"/>
      <c r="B67" s="312"/>
      <c r="C67" s="222"/>
      <c r="D67" s="222"/>
      <c r="E67" s="222"/>
      <c r="F67" s="222"/>
      <c r="G67" s="222"/>
      <c r="H67" s="312"/>
      <c r="I67" s="274" t="s">
        <v>50</v>
      </c>
      <c r="J67" s="39" t="s">
        <v>26</v>
      </c>
      <c r="K67" s="37">
        <f t="shared" si="9"/>
        <v>0</v>
      </c>
      <c r="L67" s="39"/>
      <c r="M67" s="40"/>
      <c r="N67" s="39"/>
      <c r="O67" s="39"/>
      <c r="P67" s="39"/>
      <c r="Q67" s="186"/>
      <c r="R67" s="198"/>
      <c r="S67" s="41"/>
      <c r="T67" s="41"/>
      <c r="U67" s="41"/>
      <c r="V67" s="41"/>
      <c r="W67" s="41"/>
      <c r="X67" s="41"/>
      <c r="Y67" s="6"/>
      <c r="Z67" s="27"/>
      <c r="AA67" s="27"/>
      <c r="AB67" s="6"/>
      <c r="AC67" s="6"/>
      <c r="AD67" s="6"/>
      <c r="AE67" s="6"/>
      <c r="AF67" s="6"/>
      <c r="AG67" s="6"/>
      <c r="AH67" s="6"/>
    </row>
    <row r="68" spans="1:34" ht="55.5" customHeight="1">
      <c r="A68" s="150"/>
      <c r="B68" s="99"/>
      <c r="C68" s="223"/>
      <c r="D68" s="223"/>
      <c r="E68" s="223"/>
      <c r="F68" s="223"/>
      <c r="G68" s="223"/>
      <c r="H68" s="313"/>
      <c r="I68" s="274"/>
      <c r="J68" s="39" t="s">
        <v>27</v>
      </c>
      <c r="K68" s="37">
        <f t="shared" si="9"/>
        <v>0</v>
      </c>
      <c r="L68" s="39"/>
      <c r="M68" s="40"/>
      <c r="N68" s="39"/>
      <c r="O68" s="39"/>
      <c r="P68" s="39"/>
      <c r="Q68" s="186"/>
      <c r="R68" s="198"/>
      <c r="S68" s="41"/>
      <c r="T68" s="41"/>
      <c r="U68" s="41"/>
      <c r="V68" s="41"/>
      <c r="W68" s="41"/>
      <c r="X68" s="41"/>
      <c r="Y68" s="6"/>
      <c r="Z68" s="27"/>
      <c r="AA68" s="27"/>
      <c r="AB68" s="6"/>
      <c r="AC68" s="6"/>
      <c r="AD68" s="6"/>
      <c r="AE68" s="6"/>
      <c r="AF68" s="6"/>
      <c r="AG68" s="6"/>
      <c r="AH68" s="6"/>
    </row>
    <row r="69" spans="1:34" ht="20.100000000000001" customHeight="1">
      <c r="A69" s="151" t="s">
        <v>69</v>
      </c>
      <c r="B69" s="110"/>
      <c r="C69" s="225"/>
      <c r="D69" s="225"/>
      <c r="E69" s="225"/>
      <c r="F69" s="225"/>
      <c r="G69" s="225"/>
      <c r="H69" s="110"/>
      <c r="I69" s="111"/>
      <c r="J69" s="45"/>
      <c r="K69" s="288">
        <f t="shared" si="9"/>
        <v>288893.5</v>
      </c>
      <c r="L69" s="46">
        <f t="shared" ref="L69:Q69" si="14">SUM(L40:L68)</f>
        <v>52371.700000000012</v>
      </c>
      <c r="M69" s="46">
        <f t="shared" si="14"/>
        <v>48808.800000000003</v>
      </c>
      <c r="N69" s="46">
        <f t="shared" si="14"/>
        <v>53689.700000000004</v>
      </c>
      <c r="O69" s="46">
        <f t="shared" si="14"/>
        <v>59058.700000000004</v>
      </c>
      <c r="P69" s="46">
        <f t="shared" si="14"/>
        <v>74964.600000000006</v>
      </c>
      <c r="Q69" s="46">
        <f t="shared" si="14"/>
        <v>18960.785</v>
      </c>
      <c r="R69" s="46">
        <f>SUM(R40:R68)</f>
        <v>34318.200000000004</v>
      </c>
      <c r="S69" s="46">
        <f>SUM(S40:S68)</f>
        <v>15357.415000000001</v>
      </c>
      <c r="T69" s="46"/>
      <c r="U69" s="46"/>
      <c r="V69" s="46"/>
      <c r="W69" s="46"/>
      <c r="X69" s="46"/>
      <c r="Y69" s="6"/>
      <c r="Z69" s="27"/>
      <c r="AA69" s="27"/>
      <c r="AB69" s="6"/>
      <c r="AC69" s="6"/>
      <c r="AD69" s="6"/>
      <c r="AE69" s="6"/>
      <c r="AF69" s="6"/>
      <c r="AG69" s="6"/>
      <c r="AH69" s="6"/>
    </row>
    <row r="70" spans="1:34" ht="20.100000000000001" customHeight="1">
      <c r="A70" s="112" t="s">
        <v>38</v>
      </c>
      <c r="B70" s="113"/>
      <c r="C70" s="226"/>
      <c r="D70" s="226"/>
      <c r="E70" s="226"/>
      <c r="F70" s="226"/>
      <c r="G70" s="226"/>
      <c r="H70" s="113"/>
      <c r="I70" s="114"/>
      <c r="J70" s="45" t="s">
        <v>55</v>
      </c>
      <c r="K70" s="288">
        <f t="shared" si="9"/>
        <v>167388.6</v>
      </c>
      <c r="L70" s="46">
        <f t="shared" ref="L70:S70" si="15">L40+L41+L44+L45+L48+L51+L54+L57+L60+L63+L66</f>
        <v>29943.7</v>
      </c>
      <c r="M70" s="46">
        <f t="shared" si="15"/>
        <v>28538</v>
      </c>
      <c r="N70" s="46">
        <f t="shared" si="15"/>
        <v>31391.8</v>
      </c>
      <c r="O70" s="46">
        <f t="shared" si="15"/>
        <v>34531</v>
      </c>
      <c r="P70" s="46">
        <f t="shared" si="15"/>
        <v>42984.100000000006</v>
      </c>
      <c r="Q70" s="46">
        <f t="shared" si="15"/>
        <v>18960.785</v>
      </c>
      <c r="R70" s="46">
        <f t="shared" si="15"/>
        <v>0</v>
      </c>
      <c r="S70" s="46">
        <f t="shared" si="15"/>
        <v>0</v>
      </c>
      <c r="T70" s="46"/>
      <c r="U70" s="46"/>
      <c r="V70" s="46"/>
      <c r="W70" s="46"/>
      <c r="X70" s="46"/>
      <c r="Y70" s="6"/>
      <c r="Z70" s="27"/>
      <c r="AA70" s="27"/>
      <c r="AB70" s="6"/>
      <c r="AC70" s="6"/>
      <c r="AD70" s="6"/>
      <c r="AE70" s="6"/>
      <c r="AF70" s="6"/>
      <c r="AG70" s="6"/>
      <c r="AH70" s="6"/>
    </row>
    <row r="71" spans="1:34" ht="20.100000000000001" customHeight="1">
      <c r="A71" s="115"/>
      <c r="B71" s="116"/>
      <c r="C71" s="227"/>
      <c r="D71" s="227"/>
      <c r="E71" s="227"/>
      <c r="F71" s="227"/>
      <c r="G71" s="227"/>
      <c r="H71" s="116"/>
      <c r="I71" s="117"/>
      <c r="J71" s="45" t="s">
        <v>26</v>
      </c>
      <c r="K71" s="288">
        <f t="shared" si="9"/>
        <v>121504.90000000001</v>
      </c>
      <c r="L71" s="46">
        <f t="shared" ref="L71:Q72" si="16">L42+L46+L49+L52+L55+L58+L61+L64+L67</f>
        <v>22428</v>
      </c>
      <c r="M71" s="46">
        <f t="shared" si="16"/>
        <v>20270.8</v>
      </c>
      <c r="N71" s="46">
        <f t="shared" si="16"/>
        <v>22297.9</v>
      </c>
      <c r="O71" s="46">
        <f t="shared" si="16"/>
        <v>24527.700000000004</v>
      </c>
      <c r="P71" s="46">
        <f t="shared" si="16"/>
        <v>31980.5</v>
      </c>
      <c r="Q71" s="46">
        <f t="shared" si="16"/>
        <v>0</v>
      </c>
      <c r="R71" s="46">
        <f>R42+R46+R49+R52+R55+R58+R61+R64+R67</f>
        <v>34318.200000000004</v>
      </c>
      <c r="S71" s="46">
        <f>S42+S46+S49+S52+S55+S58+S61+S64+S67</f>
        <v>15357.415000000001</v>
      </c>
      <c r="T71" s="46"/>
      <c r="U71" s="46"/>
      <c r="V71" s="46"/>
      <c r="W71" s="46"/>
      <c r="X71" s="46"/>
      <c r="Y71" s="6"/>
      <c r="Z71" s="27"/>
      <c r="AA71" s="27"/>
      <c r="AB71" s="6"/>
      <c r="AC71" s="6"/>
      <c r="AD71" s="6"/>
      <c r="AE71" s="6"/>
      <c r="AF71" s="6"/>
      <c r="AG71" s="6"/>
      <c r="AH71" s="6"/>
    </row>
    <row r="72" spans="1:34" ht="20.100000000000001" customHeight="1">
      <c r="A72" s="118"/>
      <c r="B72" s="119"/>
      <c r="C72" s="228"/>
      <c r="D72" s="228"/>
      <c r="E72" s="228"/>
      <c r="F72" s="228"/>
      <c r="G72" s="228"/>
      <c r="H72" s="119"/>
      <c r="I72" s="120"/>
      <c r="J72" s="45" t="s">
        <v>27</v>
      </c>
      <c r="K72" s="288">
        <f t="shared" si="9"/>
        <v>0</v>
      </c>
      <c r="L72" s="46">
        <f t="shared" si="16"/>
        <v>0</v>
      </c>
      <c r="M72" s="46">
        <f t="shared" si="16"/>
        <v>0</v>
      </c>
      <c r="N72" s="46">
        <f t="shared" si="16"/>
        <v>0</v>
      </c>
      <c r="O72" s="46">
        <f t="shared" si="16"/>
        <v>0</v>
      </c>
      <c r="P72" s="46">
        <f t="shared" si="16"/>
        <v>0</v>
      </c>
      <c r="Q72" s="46">
        <f t="shared" si="16"/>
        <v>0</v>
      </c>
      <c r="R72" s="46">
        <f>R43+R47+R50+R53+R56+R59+R62+R65+R68</f>
        <v>0</v>
      </c>
      <c r="S72" s="46">
        <f>S43+S47+S50+S53+S56+S59+S62+S65+S68</f>
        <v>0</v>
      </c>
      <c r="T72" s="46"/>
      <c r="U72" s="46"/>
      <c r="V72" s="46"/>
      <c r="W72" s="46"/>
      <c r="X72" s="46"/>
      <c r="Y72" s="6"/>
      <c r="Z72" s="27"/>
      <c r="AA72" s="27"/>
      <c r="AB72" s="6"/>
      <c r="AC72" s="6"/>
      <c r="AD72" s="6"/>
      <c r="AE72" s="6"/>
      <c r="AF72" s="6"/>
      <c r="AG72" s="6"/>
      <c r="AH72" s="6"/>
    </row>
    <row r="73" spans="1:34" ht="96" customHeight="1">
      <c r="A73" s="96" t="s">
        <v>72</v>
      </c>
      <c r="B73" s="101" t="s">
        <v>19</v>
      </c>
      <c r="C73" s="221">
        <v>25</v>
      </c>
      <c r="D73" s="221">
        <v>25</v>
      </c>
      <c r="E73" s="221">
        <v>25</v>
      </c>
      <c r="F73" s="221">
        <v>25</v>
      </c>
      <c r="G73" s="221">
        <v>25</v>
      </c>
      <c r="H73" s="311" t="s">
        <v>172</v>
      </c>
      <c r="I73" s="311" t="s">
        <v>101</v>
      </c>
      <c r="J73" s="39" t="s">
        <v>55</v>
      </c>
      <c r="K73" s="37">
        <f t="shared" si="9"/>
        <v>75131.199999999997</v>
      </c>
      <c r="L73" s="246">
        <v>12306.3</v>
      </c>
      <c r="M73" s="219">
        <f t="shared" ref="M73:P74" si="17">ROUND((L73*1.1),1)</f>
        <v>13536.9</v>
      </c>
      <c r="N73" s="219">
        <f t="shared" si="17"/>
        <v>14890.6</v>
      </c>
      <c r="O73" s="219">
        <f t="shared" si="17"/>
        <v>16379.7</v>
      </c>
      <c r="P73" s="219">
        <f t="shared" si="17"/>
        <v>18017.7</v>
      </c>
      <c r="Q73" s="189">
        <f>10934.8</f>
        <v>10934.8</v>
      </c>
      <c r="R73" s="202"/>
      <c r="S73" s="55"/>
      <c r="T73" s="55"/>
      <c r="U73" s="55"/>
      <c r="V73" s="55"/>
      <c r="W73" s="55"/>
      <c r="X73" s="55"/>
      <c r="Y73" s="6"/>
      <c r="Z73" s="27"/>
      <c r="AA73" s="27"/>
      <c r="AB73" s="6"/>
      <c r="AC73" s="6"/>
      <c r="AD73" s="6"/>
      <c r="AE73" s="6"/>
      <c r="AF73" s="6"/>
      <c r="AG73" s="6"/>
      <c r="AH73" s="6"/>
    </row>
    <row r="74" spans="1:34" ht="72" customHeight="1">
      <c r="A74" s="97"/>
      <c r="B74" s="102"/>
      <c r="C74" s="222"/>
      <c r="D74" s="222"/>
      <c r="E74" s="222"/>
      <c r="F74" s="222"/>
      <c r="G74" s="222"/>
      <c r="H74" s="312"/>
      <c r="I74" s="312"/>
      <c r="J74" s="39" t="s">
        <v>26</v>
      </c>
      <c r="K74" s="37">
        <f t="shared" si="9"/>
        <v>84699.9</v>
      </c>
      <c r="L74" s="37">
        <f>26179.9-L73</f>
        <v>13873.600000000002</v>
      </c>
      <c r="M74" s="219">
        <f t="shared" si="17"/>
        <v>15261</v>
      </c>
      <c r="N74" s="219">
        <f t="shared" si="17"/>
        <v>16787.099999999999</v>
      </c>
      <c r="O74" s="219">
        <f t="shared" si="17"/>
        <v>18465.8</v>
      </c>
      <c r="P74" s="219">
        <f t="shared" si="17"/>
        <v>20312.400000000001</v>
      </c>
      <c r="Q74" s="185"/>
      <c r="R74" s="200">
        <f>10934.8+14786.3</f>
        <v>25721.1</v>
      </c>
      <c r="S74" s="38">
        <f>R74-Q73</f>
        <v>14786.3</v>
      </c>
      <c r="T74" s="258" t="s">
        <v>133</v>
      </c>
      <c r="U74" s="38"/>
      <c r="V74" s="38"/>
      <c r="W74" s="38"/>
      <c r="X74" s="38"/>
      <c r="Y74" s="21">
        <f>4634.8+3600+26271.6-50-Y55-Y58</f>
        <v>32738.599999999995</v>
      </c>
      <c r="Z74" s="27">
        <v>5051</v>
      </c>
      <c r="AA74" s="27"/>
      <c r="AB74" s="6"/>
      <c r="AC74" s="6"/>
      <c r="AD74" s="6"/>
      <c r="AE74" s="6"/>
      <c r="AF74" s="6"/>
      <c r="AG74" s="6"/>
      <c r="AH74" s="6"/>
    </row>
    <row r="75" spans="1:34" ht="57" customHeight="1">
      <c r="A75" s="97"/>
      <c r="B75" s="104"/>
      <c r="C75" s="223"/>
      <c r="D75" s="223"/>
      <c r="E75" s="223"/>
      <c r="F75" s="223"/>
      <c r="G75" s="223"/>
      <c r="H75" s="313"/>
      <c r="I75" s="313"/>
      <c r="J75" s="39" t="s">
        <v>27</v>
      </c>
      <c r="K75" s="37">
        <f t="shared" si="9"/>
        <v>0</v>
      </c>
      <c r="L75" s="39"/>
      <c r="M75" s="40"/>
      <c r="N75" s="39"/>
      <c r="O75" s="39"/>
      <c r="P75" s="39"/>
      <c r="Q75" s="186"/>
      <c r="R75" s="198"/>
      <c r="S75" s="41"/>
      <c r="T75" s="41"/>
      <c r="U75" s="41"/>
      <c r="V75" s="41"/>
      <c r="W75" s="41"/>
      <c r="X75" s="41"/>
      <c r="Y75" s="6"/>
      <c r="Z75" s="27"/>
      <c r="AA75" s="27">
        <v>5031</v>
      </c>
      <c r="AB75" s="6">
        <v>153235.20000000001</v>
      </c>
      <c r="AC75" s="6">
        <v>3335.8</v>
      </c>
      <c r="AD75" s="22">
        <f>L78</f>
        <v>171247.8</v>
      </c>
      <c r="AE75" s="6"/>
      <c r="AF75" s="6"/>
      <c r="AG75" s="6"/>
      <c r="AH75" s="6"/>
    </row>
    <row r="76" spans="1:34" ht="175.5" customHeight="1">
      <c r="A76" s="97"/>
      <c r="B76" s="101" t="s">
        <v>20</v>
      </c>
      <c r="C76" s="221">
        <v>33</v>
      </c>
      <c r="D76" s="221">
        <v>33</v>
      </c>
      <c r="E76" s="221">
        <v>33</v>
      </c>
      <c r="F76" s="221">
        <v>33</v>
      </c>
      <c r="G76" s="221">
        <v>33</v>
      </c>
      <c r="H76" s="311" t="s">
        <v>8</v>
      </c>
      <c r="I76" s="274" t="s">
        <v>7</v>
      </c>
      <c r="J76" s="39" t="s">
        <v>55</v>
      </c>
      <c r="K76" s="37">
        <f t="shared" si="9"/>
        <v>124612.3</v>
      </c>
      <c r="L76" s="246">
        <v>20411.2</v>
      </c>
      <c r="M76" s="219">
        <f t="shared" ref="M76:P78" si="18">ROUND((L76*1.1),1)</f>
        <v>22452.3</v>
      </c>
      <c r="N76" s="219">
        <f t="shared" si="18"/>
        <v>24697.5</v>
      </c>
      <c r="O76" s="219">
        <f t="shared" si="18"/>
        <v>27167.3</v>
      </c>
      <c r="P76" s="219">
        <f t="shared" si="18"/>
        <v>29884</v>
      </c>
      <c r="Q76" s="186">
        <f>4352.9+13256.7</f>
        <v>17609.599999999999</v>
      </c>
      <c r="R76" s="198">
        <f>L76/Q76</f>
        <v>1.1590950390695984</v>
      </c>
      <c r="S76" s="41"/>
      <c r="T76" s="41"/>
      <c r="U76" s="41"/>
      <c r="V76" s="41"/>
      <c r="W76" s="41"/>
      <c r="X76" s="41"/>
      <c r="Y76" s="6"/>
      <c r="Z76" s="27"/>
      <c r="AA76" s="27"/>
      <c r="AB76" s="6"/>
      <c r="AC76" s="6"/>
      <c r="AD76" s="22"/>
      <c r="AE76" s="6"/>
      <c r="AF76" s="6"/>
      <c r="AG76" s="6"/>
      <c r="AH76" s="6"/>
    </row>
    <row r="77" spans="1:34" ht="110.25">
      <c r="A77" s="97"/>
      <c r="B77" s="102"/>
      <c r="C77" s="222"/>
      <c r="D77" s="222"/>
      <c r="E77" s="222"/>
      <c r="F77" s="222"/>
      <c r="G77" s="222"/>
      <c r="H77" s="312"/>
      <c r="I77" s="280" t="s">
        <v>102</v>
      </c>
      <c r="J77" s="190" t="s">
        <v>55</v>
      </c>
      <c r="K77" s="251">
        <f t="shared" si="9"/>
        <v>111624.40000000001</v>
      </c>
      <c r="L77" s="246">
        <v>18283.8</v>
      </c>
      <c r="M77" s="253">
        <f t="shared" si="18"/>
        <v>20112.2</v>
      </c>
      <c r="N77" s="253">
        <f t="shared" si="18"/>
        <v>22123.4</v>
      </c>
      <c r="O77" s="253">
        <f t="shared" si="18"/>
        <v>24335.7</v>
      </c>
      <c r="P77" s="253">
        <f t="shared" si="18"/>
        <v>26769.3</v>
      </c>
      <c r="Q77" s="186">
        <v>16915.5</v>
      </c>
      <c r="R77" s="198"/>
      <c r="S77" s="41"/>
      <c r="T77" s="41"/>
      <c r="U77" s="41"/>
      <c r="V77" s="41"/>
      <c r="W77" s="41"/>
      <c r="X77" s="41"/>
      <c r="Y77" s="6"/>
      <c r="Z77" s="27"/>
      <c r="AA77" s="27"/>
      <c r="AB77" s="6"/>
      <c r="AC77" s="6"/>
      <c r="AD77" s="22"/>
      <c r="AE77" s="6"/>
      <c r="AF77" s="6"/>
      <c r="AG77" s="6"/>
      <c r="AH77" s="6"/>
    </row>
    <row r="78" spans="1:34" ht="33.75" customHeight="1">
      <c r="A78" s="97"/>
      <c r="B78" s="102"/>
      <c r="C78" s="222"/>
      <c r="D78" s="222"/>
      <c r="E78" s="222"/>
      <c r="F78" s="222"/>
      <c r="G78" s="222"/>
      <c r="H78" s="97"/>
      <c r="I78" s="280" t="s">
        <v>84</v>
      </c>
      <c r="J78" s="190" t="s">
        <v>26</v>
      </c>
      <c r="K78" s="251">
        <f t="shared" si="9"/>
        <v>1045485.2000000001</v>
      </c>
      <c r="L78" s="251">
        <f>209942.8-L76-L77</f>
        <v>171247.8</v>
      </c>
      <c r="M78" s="253">
        <f t="shared" si="18"/>
        <v>188372.6</v>
      </c>
      <c r="N78" s="253">
        <f t="shared" si="18"/>
        <v>207209.9</v>
      </c>
      <c r="O78" s="253">
        <f t="shared" si="18"/>
        <v>227930.9</v>
      </c>
      <c r="P78" s="253">
        <f t="shared" si="18"/>
        <v>250724</v>
      </c>
      <c r="Q78" s="185"/>
      <c r="R78" s="200">
        <f>4352.9+156569.1+5214.1+13256.7</f>
        <v>179392.80000000002</v>
      </c>
      <c r="S78" s="38">
        <f>R78-Q77-Q76-L81</f>
        <v>119599.20000000001</v>
      </c>
      <c r="T78" s="258" t="s">
        <v>134</v>
      </c>
      <c r="U78" s="38"/>
      <c r="V78" s="38"/>
      <c r="W78" s="38"/>
      <c r="X78" s="38"/>
      <c r="Y78" s="16">
        <f>4352.9+153223.5+4219.9+13236-80</f>
        <v>174952.3</v>
      </c>
      <c r="Z78" s="27" t="s">
        <v>51</v>
      </c>
      <c r="AA78" s="27">
        <v>5032</v>
      </c>
      <c r="AB78" s="6">
        <v>13236</v>
      </c>
      <c r="AC78" s="6"/>
      <c r="AD78" s="6"/>
      <c r="AE78" s="6"/>
      <c r="AF78" s="6"/>
      <c r="AG78" s="6"/>
      <c r="AH78" s="6"/>
    </row>
    <row r="79" spans="1:34" ht="30.75" customHeight="1">
      <c r="A79" s="97"/>
      <c r="B79" s="104"/>
      <c r="C79" s="223"/>
      <c r="D79" s="223"/>
      <c r="E79" s="223"/>
      <c r="F79" s="223"/>
      <c r="G79" s="223"/>
      <c r="H79" s="99"/>
      <c r="I79" s="274"/>
      <c r="J79" s="39" t="s">
        <v>27</v>
      </c>
      <c r="K79" s="37">
        <f t="shared" si="9"/>
        <v>0</v>
      </c>
      <c r="L79" s="39"/>
      <c r="M79" s="40"/>
      <c r="N79" s="39"/>
      <c r="O79" s="39"/>
      <c r="P79" s="39"/>
      <c r="Q79" s="186"/>
      <c r="R79" s="198"/>
      <c r="S79" s="41"/>
      <c r="T79" s="41"/>
      <c r="U79" s="41"/>
      <c r="V79" s="41"/>
      <c r="W79" s="41"/>
      <c r="X79" s="41"/>
      <c r="Y79" s="6"/>
      <c r="Z79" s="27"/>
      <c r="AA79" s="27"/>
      <c r="AB79" s="6"/>
      <c r="AC79" s="6"/>
      <c r="AD79" s="6"/>
      <c r="AE79" s="6"/>
      <c r="AF79" s="6"/>
      <c r="AG79" s="6"/>
      <c r="AH79" s="6"/>
    </row>
    <row r="80" spans="1:34" ht="87" customHeight="1">
      <c r="A80" s="97"/>
      <c r="B80" s="101" t="s">
        <v>21</v>
      </c>
      <c r="C80" s="221">
        <v>2</v>
      </c>
      <c r="D80" s="221">
        <v>2</v>
      </c>
      <c r="E80" s="221">
        <v>2</v>
      </c>
      <c r="F80" s="221">
        <v>2</v>
      </c>
      <c r="G80" s="221">
        <v>2</v>
      </c>
      <c r="H80" s="96" t="s">
        <v>74</v>
      </c>
      <c r="I80" s="280" t="s">
        <v>175</v>
      </c>
      <c r="J80" s="190" t="s">
        <v>55</v>
      </c>
      <c r="K80" s="251">
        <f t="shared" si="9"/>
        <v>315293.19999999995</v>
      </c>
      <c r="L80" s="214">
        <v>51644.2</v>
      </c>
      <c r="M80" s="253">
        <f t="shared" ref="M80:P81" si="19">ROUND((L80*1.1),1)</f>
        <v>56808.6</v>
      </c>
      <c r="N80" s="253">
        <f t="shared" si="19"/>
        <v>62489.5</v>
      </c>
      <c r="O80" s="253">
        <f t="shared" si="19"/>
        <v>68738.5</v>
      </c>
      <c r="P80" s="253">
        <f t="shared" si="19"/>
        <v>75612.399999999994</v>
      </c>
      <c r="Q80" s="186"/>
      <c r="R80" s="198"/>
      <c r="S80" s="41"/>
      <c r="T80" s="41"/>
      <c r="U80" s="41"/>
      <c r="V80" s="41"/>
      <c r="W80" s="41"/>
      <c r="X80" s="41"/>
      <c r="Y80" s="6"/>
      <c r="Z80" s="27"/>
      <c r="AA80" s="27"/>
      <c r="AB80" s="6"/>
      <c r="AC80" s="6"/>
      <c r="AD80" s="6"/>
      <c r="AE80" s="6"/>
      <c r="AF80" s="6"/>
      <c r="AG80" s="6"/>
      <c r="AH80" s="6"/>
    </row>
    <row r="81" spans="1:34" ht="126" customHeight="1">
      <c r="A81" s="97"/>
      <c r="B81" s="102"/>
      <c r="C81" s="222"/>
      <c r="D81" s="222"/>
      <c r="E81" s="222"/>
      <c r="F81" s="222"/>
      <c r="G81" s="222"/>
      <c r="H81" s="97"/>
      <c r="I81" s="281" t="s">
        <v>174</v>
      </c>
      <c r="J81" s="203" t="s">
        <v>26</v>
      </c>
      <c r="K81" s="264">
        <f t="shared" si="9"/>
        <v>154266.80000000002</v>
      </c>
      <c r="L81" s="264">
        <f>25268.5</f>
        <v>25268.5</v>
      </c>
      <c r="M81" s="265">
        <f t="shared" si="19"/>
        <v>27795.4</v>
      </c>
      <c r="N81" s="265">
        <f t="shared" si="19"/>
        <v>30574.9</v>
      </c>
      <c r="O81" s="265">
        <f t="shared" si="19"/>
        <v>33632.400000000001</v>
      </c>
      <c r="P81" s="265">
        <f t="shared" si="19"/>
        <v>36995.599999999999</v>
      </c>
      <c r="Q81" s="197">
        <f>7802.8+10828.1+806.4</f>
        <v>19437.300000000003</v>
      </c>
      <c r="R81" s="200">
        <f>Q81*1.3</f>
        <v>25268.490000000005</v>
      </c>
      <c r="S81" s="38"/>
      <c r="T81" s="258" t="s">
        <v>135</v>
      </c>
      <c r="U81" s="38"/>
      <c r="V81" s="38"/>
      <c r="W81" s="38"/>
      <c r="X81" s="38"/>
      <c r="Y81" s="6">
        <f>32197.2+99.5+8989.3+1000</f>
        <v>42286</v>
      </c>
      <c r="Z81" s="27" t="s">
        <v>48</v>
      </c>
      <c r="AA81" s="27"/>
      <c r="AB81" s="6">
        <f>Y81-AC81</f>
        <v>42186.5</v>
      </c>
      <c r="AC81" s="6">
        <v>99.5</v>
      </c>
      <c r="AD81" s="6"/>
      <c r="AE81" s="6"/>
      <c r="AF81" s="6"/>
      <c r="AG81" s="6"/>
      <c r="AH81" s="6"/>
    </row>
    <row r="82" spans="1:34" ht="25.5" customHeight="1">
      <c r="A82" s="97"/>
      <c r="B82" s="104"/>
      <c r="C82" s="223"/>
      <c r="D82" s="223"/>
      <c r="E82" s="223"/>
      <c r="F82" s="223"/>
      <c r="G82" s="223"/>
      <c r="H82" s="99"/>
      <c r="I82" s="99"/>
      <c r="J82" s="39" t="s">
        <v>27</v>
      </c>
      <c r="K82" s="37">
        <f t="shared" si="9"/>
        <v>0</v>
      </c>
      <c r="L82" s="39"/>
      <c r="M82" s="40"/>
      <c r="N82" s="39"/>
      <c r="O82" s="39"/>
      <c r="P82" s="39"/>
      <c r="Q82" s="186"/>
      <c r="R82" s="198"/>
      <c r="S82" s="41"/>
      <c r="T82" s="41"/>
      <c r="U82" s="41"/>
      <c r="V82" s="41"/>
      <c r="W82" s="41"/>
      <c r="X82" s="41"/>
      <c r="Y82" s="6"/>
      <c r="Z82" s="27"/>
      <c r="AA82" s="27"/>
      <c r="AB82" s="6"/>
      <c r="AC82" s="6"/>
      <c r="AD82" s="6"/>
      <c r="AE82" s="6"/>
      <c r="AF82" s="6"/>
      <c r="AG82" s="6"/>
      <c r="AH82" s="6"/>
    </row>
    <row r="83" spans="1:34" ht="54.75" customHeight="1">
      <c r="A83" s="97"/>
      <c r="B83" s="101" t="s">
        <v>22</v>
      </c>
      <c r="C83" s="221">
        <v>1</v>
      </c>
      <c r="D83" s="221">
        <v>1</v>
      </c>
      <c r="E83" s="221">
        <v>1</v>
      </c>
      <c r="F83" s="221">
        <v>1</v>
      </c>
      <c r="G83" s="221">
        <v>1</v>
      </c>
      <c r="H83" s="96" t="s">
        <v>103</v>
      </c>
      <c r="I83" s="311" t="s">
        <v>104</v>
      </c>
      <c r="J83" s="39" t="s">
        <v>55</v>
      </c>
      <c r="K83" s="37">
        <f t="shared" si="9"/>
        <v>83680.3</v>
      </c>
      <c r="L83" s="246">
        <v>13706.6</v>
      </c>
      <c r="M83" s="219">
        <f>ROUND((L83*1.1),1)</f>
        <v>15077.3</v>
      </c>
      <c r="N83" s="219">
        <f>ROUND((M83*1.1),1)</f>
        <v>16585</v>
      </c>
      <c r="O83" s="219">
        <f>ROUND((N83*1.1),1)</f>
        <v>18243.5</v>
      </c>
      <c r="P83" s="219">
        <f>ROUND((O83*1.1),1)</f>
        <v>20067.900000000001</v>
      </c>
      <c r="Q83" s="194">
        <f>11445.4</f>
        <v>11445.4</v>
      </c>
      <c r="R83" s="203"/>
      <c r="S83" s="39"/>
      <c r="T83" s="39"/>
      <c r="U83" s="39"/>
      <c r="V83" s="39"/>
      <c r="W83" s="39"/>
      <c r="X83" s="39"/>
      <c r="Y83" s="6"/>
      <c r="Z83" s="27"/>
      <c r="AA83" s="27"/>
      <c r="AB83" s="6"/>
      <c r="AC83" s="6"/>
      <c r="AD83" s="6"/>
      <c r="AE83" s="6"/>
      <c r="AF83" s="6"/>
      <c r="AG83" s="6"/>
      <c r="AH83" s="6"/>
    </row>
    <row r="84" spans="1:34" ht="37.5" customHeight="1">
      <c r="A84" s="97"/>
      <c r="B84" s="102"/>
      <c r="C84" s="222"/>
      <c r="D84" s="222"/>
      <c r="E84" s="222"/>
      <c r="F84" s="222"/>
      <c r="G84" s="222"/>
      <c r="H84" s="97"/>
      <c r="I84" s="312"/>
      <c r="J84" s="39" t="s">
        <v>26</v>
      </c>
      <c r="K84" s="37">
        <f t="shared" si="9"/>
        <v>0</v>
      </c>
      <c r="L84" s="37"/>
      <c r="M84" s="37"/>
      <c r="N84" s="37"/>
      <c r="O84" s="37"/>
      <c r="P84" s="37"/>
      <c r="Q84" s="185"/>
      <c r="R84" s="200">
        <v>11445.4</v>
      </c>
      <c r="S84" s="38"/>
      <c r="T84" s="258" t="s">
        <v>136</v>
      </c>
      <c r="U84" s="38"/>
      <c r="V84" s="38"/>
      <c r="W84" s="38"/>
      <c r="X84" s="38"/>
      <c r="Y84" s="6">
        <f>11422.2</f>
        <v>11422.2</v>
      </c>
      <c r="Z84" s="27">
        <v>5033</v>
      </c>
      <c r="AA84" s="27"/>
      <c r="AB84" s="6">
        <f>Y84</f>
        <v>11422.2</v>
      </c>
      <c r="AC84" s="6"/>
      <c r="AD84" s="6"/>
      <c r="AE84" s="6"/>
      <c r="AF84" s="6"/>
      <c r="AG84" s="6"/>
      <c r="AH84" s="6"/>
    </row>
    <row r="85" spans="1:34" ht="32.25" customHeight="1">
      <c r="A85" s="99"/>
      <c r="B85" s="104"/>
      <c r="C85" s="223"/>
      <c r="D85" s="223"/>
      <c r="E85" s="223"/>
      <c r="F85" s="223"/>
      <c r="G85" s="223"/>
      <c r="H85" s="99"/>
      <c r="I85" s="313"/>
      <c r="J85" s="39" t="s">
        <v>27</v>
      </c>
      <c r="K85" s="37">
        <f t="shared" si="9"/>
        <v>0</v>
      </c>
      <c r="L85" s="39"/>
      <c r="M85" s="40"/>
      <c r="N85" s="39"/>
      <c r="O85" s="39"/>
      <c r="P85" s="39"/>
      <c r="Q85" s="186"/>
      <c r="R85" s="198"/>
      <c r="S85" s="41"/>
      <c r="T85" s="41"/>
      <c r="U85" s="41"/>
      <c r="V85" s="41"/>
      <c r="W85" s="41"/>
      <c r="X85" s="41"/>
      <c r="Y85" s="6"/>
      <c r="Z85" s="27"/>
      <c r="AA85" s="27"/>
      <c r="AB85" s="6"/>
      <c r="AC85" s="6"/>
      <c r="AD85" s="6"/>
      <c r="AE85" s="6"/>
      <c r="AF85" s="6"/>
      <c r="AG85" s="6"/>
      <c r="AH85" s="6"/>
    </row>
    <row r="86" spans="1:34" ht="33" customHeight="1">
      <c r="A86" s="96"/>
      <c r="B86" s="337" t="s">
        <v>23</v>
      </c>
      <c r="C86" s="221"/>
      <c r="D86" s="221"/>
      <c r="E86" s="221"/>
      <c r="F86" s="221"/>
      <c r="G86" s="221"/>
      <c r="H86" s="96" t="s">
        <v>75</v>
      </c>
      <c r="I86" s="145"/>
      <c r="J86" s="39" t="s">
        <v>55</v>
      </c>
      <c r="K86" s="37">
        <f t="shared" si="9"/>
        <v>0</v>
      </c>
      <c r="L86" s="39"/>
      <c r="M86" s="40"/>
      <c r="N86" s="39"/>
      <c r="O86" s="39"/>
      <c r="P86" s="39"/>
      <c r="Q86" s="186"/>
      <c r="R86" s="198"/>
      <c r="S86" s="41"/>
      <c r="T86" s="41"/>
      <c r="U86" s="41"/>
      <c r="V86" s="41"/>
      <c r="W86" s="41"/>
      <c r="X86" s="41"/>
      <c r="Y86" s="6"/>
      <c r="Z86" s="27"/>
      <c r="AA86" s="27"/>
      <c r="AB86" s="6"/>
      <c r="AC86" s="6"/>
      <c r="AD86" s="6"/>
      <c r="AE86" s="6"/>
      <c r="AF86" s="6"/>
      <c r="AG86" s="6"/>
      <c r="AH86" s="6"/>
    </row>
    <row r="87" spans="1:34" ht="30.75" customHeight="1">
      <c r="A87" s="97"/>
      <c r="B87" s="338"/>
      <c r="C87" s="222"/>
      <c r="D87" s="222"/>
      <c r="E87" s="222"/>
      <c r="F87" s="222"/>
      <c r="G87" s="222"/>
      <c r="H87" s="97"/>
      <c r="I87" s="146"/>
      <c r="J87" s="39" t="s">
        <v>26</v>
      </c>
      <c r="K87" s="37">
        <f t="shared" si="9"/>
        <v>0</v>
      </c>
      <c r="L87" s="39"/>
      <c r="M87" s="40"/>
      <c r="N87" s="39"/>
      <c r="O87" s="39"/>
      <c r="P87" s="39"/>
      <c r="Q87" s="186"/>
      <c r="R87" s="198"/>
      <c r="S87" s="41"/>
      <c r="T87" s="41"/>
      <c r="U87" s="41"/>
      <c r="V87" s="41"/>
      <c r="W87" s="41"/>
      <c r="X87" s="41"/>
      <c r="Y87" s="6"/>
      <c r="Z87" s="27"/>
      <c r="AA87" s="27"/>
      <c r="AB87" s="6"/>
      <c r="AC87" s="6"/>
      <c r="AD87" s="6"/>
      <c r="AE87" s="6"/>
      <c r="AF87" s="6"/>
      <c r="AG87" s="6"/>
      <c r="AH87" s="6"/>
    </row>
    <row r="88" spans="1:34" ht="33" customHeight="1">
      <c r="A88" s="97"/>
      <c r="B88" s="104"/>
      <c r="C88" s="223"/>
      <c r="D88" s="223"/>
      <c r="E88" s="223"/>
      <c r="F88" s="223"/>
      <c r="G88" s="223"/>
      <c r="H88" s="99"/>
      <c r="I88" s="147"/>
      <c r="J88" s="39" t="s">
        <v>27</v>
      </c>
      <c r="K88" s="37">
        <f t="shared" si="9"/>
        <v>0</v>
      </c>
      <c r="L88" s="39"/>
      <c r="M88" s="40"/>
      <c r="N88" s="39"/>
      <c r="O88" s="39"/>
      <c r="P88" s="39"/>
      <c r="Q88" s="186"/>
      <c r="R88" s="198"/>
      <c r="S88" s="41"/>
      <c r="T88" s="41"/>
      <c r="U88" s="41"/>
      <c r="V88" s="41"/>
      <c r="W88" s="41"/>
      <c r="X88" s="41"/>
      <c r="Y88" s="6"/>
      <c r="Z88" s="27"/>
      <c r="AA88" s="27"/>
      <c r="AB88" s="6"/>
      <c r="AC88" s="6"/>
      <c r="AD88" s="6"/>
      <c r="AE88" s="6"/>
      <c r="AF88" s="6"/>
      <c r="AG88" s="6"/>
      <c r="AH88" s="6"/>
    </row>
    <row r="89" spans="1:34" ht="39.75" customHeight="1">
      <c r="A89" s="56"/>
      <c r="B89" s="337" t="s">
        <v>24</v>
      </c>
      <c r="C89" s="221">
        <v>7</v>
      </c>
      <c r="D89" s="221">
        <v>7</v>
      </c>
      <c r="E89" s="221">
        <v>7</v>
      </c>
      <c r="F89" s="221">
        <v>7</v>
      </c>
      <c r="G89" s="221">
        <v>7</v>
      </c>
      <c r="H89" s="311" t="s">
        <v>119</v>
      </c>
      <c r="I89" s="311" t="s">
        <v>173</v>
      </c>
      <c r="J89" s="39" t="s">
        <v>55</v>
      </c>
      <c r="K89" s="37">
        <f t="shared" si="9"/>
        <v>0</v>
      </c>
      <c r="L89" s="39"/>
      <c r="M89" s="40"/>
      <c r="N89" s="39"/>
      <c r="O89" s="39"/>
      <c r="P89" s="39"/>
      <c r="Q89" s="186"/>
      <c r="R89" s="198"/>
      <c r="S89" s="41"/>
      <c r="T89" s="41"/>
      <c r="U89" s="41"/>
      <c r="V89" s="41"/>
      <c r="W89" s="41"/>
      <c r="X89" s="41"/>
      <c r="Y89" s="6"/>
      <c r="Z89" s="27"/>
      <c r="AA89" s="27"/>
      <c r="AB89" s="6"/>
      <c r="AC89" s="6"/>
      <c r="AD89" s="6"/>
      <c r="AE89" s="6"/>
      <c r="AF89" s="6"/>
      <c r="AG89" s="6"/>
      <c r="AH89" s="6"/>
    </row>
    <row r="90" spans="1:34" ht="36" customHeight="1">
      <c r="A90" s="121"/>
      <c r="B90" s="338"/>
      <c r="C90" s="222"/>
      <c r="D90" s="222"/>
      <c r="E90" s="222"/>
      <c r="F90" s="222"/>
      <c r="G90" s="222"/>
      <c r="H90" s="312"/>
      <c r="I90" s="312"/>
      <c r="J90" s="39" t="s">
        <v>26</v>
      </c>
      <c r="K90" s="37">
        <f t="shared" si="9"/>
        <v>43640.78</v>
      </c>
      <c r="L90" s="37">
        <f>1.2*Y90</f>
        <v>7148.28</v>
      </c>
      <c r="M90" s="219">
        <f>ROUND((L90*1.1),1)</f>
        <v>7863.1</v>
      </c>
      <c r="N90" s="219">
        <f>ROUND((M90*1.1),1)</f>
        <v>8649.4</v>
      </c>
      <c r="O90" s="219">
        <f>ROUND((N90*1.1),1)</f>
        <v>9514.2999999999993</v>
      </c>
      <c r="P90" s="219">
        <f>ROUND((O90*1.1),1)</f>
        <v>10465.700000000001</v>
      </c>
      <c r="Q90" s="185"/>
      <c r="R90" s="200">
        <f>5735.5+471+4272.7+129.1</f>
        <v>10608.300000000001</v>
      </c>
      <c r="S90" s="38"/>
      <c r="T90" s="258" t="s">
        <v>137</v>
      </c>
      <c r="U90" s="38"/>
      <c r="V90" s="38"/>
      <c r="W90" s="38"/>
      <c r="X90" s="38"/>
      <c r="Y90" s="17">
        <f>5640.9+319-3</f>
        <v>5956.9</v>
      </c>
      <c r="Z90" s="27">
        <v>5041</v>
      </c>
      <c r="AA90" s="27"/>
      <c r="AB90" s="6">
        <v>5640.9</v>
      </c>
      <c r="AC90" s="6">
        <v>319</v>
      </c>
      <c r="AD90" s="6"/>
      <c r="AE90" s="6"/>
      <c r="AF90" s="6"/>
      <c r="AG90" s="6"/>
      <c r="AH90" s="6"/>
    </row>
    <row r="91" spans="1:34" ht="27.75" customHeight="1">
      <c r="A91" s="121"/>
      <c r="B91" s="339"/>
      <c r="C91" s="223"/>
      <c r="D91" s="223"/>
      <c r="E91" s="223"/>
      <c r="F91" s="223"/>
      <c r="G91" s="223"/>
      <c r="H91" s="313"/>
      <c r="I91" s="147"/>
      <c r="J91" s="39" t="s">
        <v>27</v>
      </c>
      <c r="K91" s="37">
        <f t="shared" si="9"/>
        <v>0</v>
      </c>
      <c r="L91" s="39"/>
      <c r="M91" s="40"/>
      <c r="N91" s="39"/>
      <c r="O91" s="39"/>
      <c r="P91" s="39"/>
      <c r="Q91" s="186"/>
      <c r="R91" s="198"/>
      <c r="S91" s="41"/>
      <c r="T91" s="41"/>
      <c r="U91" s="41"/>
      <c r="V91" s="41"/>
      <c r="W91" s="41"/>
      <c r="X91" s="41"/>
      <c r="Y91" s="6"/>
      <c r="Z91" s="27">
        <v>5042</v>
      </c>
      <c r="AA91" s="27"/>
      <c r="AB91" s="6">
        <v>4102.8</v>
      </c>
      <c r="AC91" s="6"/>
      <c r="AD91" s="6"/>
      <c r="AE91" s="6"/>
      <c r="AF91" s="6"/>
      <c r="AG91" s="6"/>
      <c r="AH91" s="6"/>
    </row>
    <row r="92" spans="1:34" ht="51" customHeight="1">
      <c r="A92" s="121"/>
      <c r="B92" s="101" t="s">
        <v>25</v>
      </c>
      <c r="C92" s="221">
        <v>4</v>
      </c>
      <c r="D92" s="221">
        <v>4</v>
      </c>
      <c r="E92" s="221">
        <v>4</v>
      </c>
      <c r="F92" s="221">
        <v>4</v>
      </c>
      <c r="G92" s="221">
        <v>4</v>
      </c>
      <c r="H92" s="96" t="s">
        <v>76</v>
      </c>
      <c r="I92" s="311" t="s">
        <v>105</v>
      </c>
      <c r="J92" s="39" t="s">
        <v>55</v>
      </c>
      <c r="K92" s="37">
        <f t="shared" si="9"/>
        <v>22310.400000000001</v>
      </c>
      <c r="L92" s="246">
        <v>3654.4</v>
      </c>
      <c r="M92" s="219">
        <f t="shared" ref="M92:P93" si="20">ROUND((L92*1.1),1)</f>
        <v>4019.8</v>
      </c>
      <c r="N92" s="219">
        <f t="shared" si="20"/>
        <v>4421.8</v>
      </c>
      <c r="O92" s="219">
        <f t="shared" si="20"/>
        <v>4864</v>
      </c>
      <c r="P92" s="219">
        <f t="shared" si="20"/>
        <v>5350.4</v>
      </c>
      <c r="Q92" s="186">
        <f>3045.4</f>
        <v>3045.4</v>
      </c>
      <c r="R92" s="198"/>
      <c r="S92" s="41"/>
      <c r="T92" s="41"/>
      <c r="U92" s="41"/>
      <c r="V92" s="41"/>
      <c r="W92" s="41"/>
      <c r="X92" s="41"/>
      <c r="Y92" s="6"/>
      <c r="Z92" s="27"/>
      <c r="AA92" s="27"/>
      <c r="AB92" s="6"/>
      <c r="AC92" s="6"/>
      <c r="AD92" s="6"/>
      <c r="AE92" s="6"/>
      <c r="AF92" s="6"/>
      <c r="AG92" s="6"/>
      <c r="AH92" s="6"/>
    </row>
    <row r="93" spans="1:34" ht="39.75" customHeight="1">
      <c r="A93" s="121"/>
      <c r="B93" s="102"/>
      <c r="C93" s="222"/>
      <c r="D93" s="222"/>
      <c r="E93" s="222"/>
      <c r="F93" s="222"/>
      <c r="G93" s="222"/>
      <c r="H93" s="97"/>
      <c r="I93" s="312"/>
      <c r="J93" s="39" t="s">
        <v>26</v>
      </c>
      <c r="K93" s="37">
        <f t="shared" si="9"/>
        <v>62983.4</v>
      </c>
      <c r="L93" s="37">
        <f>13970.9-L92</f>
        <v>10316.5</v>
      </c>
      <c r="M93" s="219">
        <f t="shared" si="20"/>
        <v>11348.2</v>
      </c>
      <c r="N93" s="219">
        <f t="shared" si="20"/>
        <v>12483</v>
      </c>
      <c r="O93" s="219">
        <f t="shared" si="20"/>
        <v>13731.3</v>
      </c>
      <c r="P93" s="219">
        <f t="shared" si="20"/>
        <v>15104.4</v>
      </c>
      <c r="Q93" s="185"/>
      <c r="R93" s="200">
        <f>12245.5</f>
        <v>12245.5</v>
      </c>
      <c r="S93" s="38">
        <f>R93-Q92</f>
        <v>9200.1</v>
      </c>
      <c r="T93" s="258" t="s">
        <v>138</v>
      </c>
      <c r="U93" s="38"/>
      <c r="V93" s="38"/>
      <c r="W93" s="38"/>
      <c r="X93" s="38"/>
      <c r="Y93" s="20">
        <f>11593.6+180-Y9</f>
        <v>11642.4</v>
      </c>
      <c r="Z93" s="27">
        <v>5061</v>
      </c>
      <c r="AA93" s="27"/>
      <c r="AB93" s="22">
        <v>11593.6</v>
      </c>
      <c r="AC93" s="22">
        <v>180</v>
      </c>
      <c r="AD93" s="22">
        <f>L93+L9+L129</f>
        <v>10463.299999999999</v>
      </c>
      <c r="AE93" s="22">
        <f>M93+M9+M129</f>
        <v>11509.7</v>
      </c>
      <c r="AF93" s="6"/>
      <c r="AG93" s="6"/>
      <c r="AH93" s="6"/>
    </row>
    <row r="94" spans="1:34" ht="45.75" customHeight="1">
      <c r="A94" s="121"/>
      <c r="B94" s="104"/>
      <c r="C94" s="223"/>
      <c r="D94" s="223"/>
      <c r="E94" s="223"/>
      <c r="F94" s="223"/>
      <c r="G94" s="223"/>
      <c r="H94" s="99"/>
      <c r="I94" s="313"/>
      <c r="J94" s="39" t="s">
        <v>27</v>
      </c>
      <c r="K94" s="37">
        <f t="shared" si="9"/>
        <v>0</v>
      </c>
      <c r="L94" s="39"/>
      <c r="M94" s="40"/>
      <c r="N94" s="39"/>
      <c r="O94" s="39"/>
      <c r="P94" s="39"/>
      <c r="Q94" s="186"/>
      <c r="R94" s="198"/>
      <c r="S94" s="41"/>
      <c r="T94" s="41"/>
      <c r="U94" s="41"/>
      <c r="V94" s="41"/>
      <c r="W94" s="41"/>
      <c r="X94" s="41"/>
      <c r="Y94" s="6"/>
      <c r="Z94" s="27"/>
      <c r="AA94" s="27"/>
      <c r="AB94" s="6"/>
      <c r="AC94" s="6"/>
      <c r="AD94" s="6"/>
      <c r="AE94" s="6"/>
      <c r="AF94" s="6"/>
      <c r="AG94" s="6"/>
      <c r="AH94" s="6"/>
    </row>
    <row r="95" spans="1:34" ht="63.75" customHeight="1">
      <c r="A95" s="121"/>
      <c r="B95" s="337" t="s">
        <v>212</v>
      </c>
      <c r="C95" s="221">
        <v>3</v>
      </c>
      <c r="D95" s="221">
        <v>3</v>
      </c>
      <c r="E95" s="221">
        <v>3</v>
      </c>
      <c r="F95" s="221">
        <v>3</v>
      </c>
      <c r="G95" s="221">
        <v>3</v>
      </c>
      <c r="H95" s="311" t="s">
        <v>77</v>
      </c>
      <c r="I95" s="311" t="s">
        <v>92</v>
      </c>
      <c r="J95" s="39" t="s">
        <v>55</v>
      </c>
      <c r="K95" s="37">
        <f t="shared" si="9"/>
        <v>88977</v>
      </c>
      <c r="L95" s="246">
        <v>14574.2</v>
      </c>
      <c r="M95" s="219">
        <f>ROUND((L95*1.1),1)</f>
        <v>16031.6</v>
      </c>
      <c r="N95" s="219">
        <f>ROUND((M95*1.1),1)</f>
        <v>17634.8</v>
      </c>
      <c r="O95" s="219">
        <f>ROUND((N95*1.1),1)</f>
        <v>19398.3</v>
      </c>
      <c r="P95" s="219">
        <f>ROUND((O95*1.1),1)</f>
        <v>21338.1</v>
      </c>
      <c r="Q95" s="186">
        <f>11527.8</f>
        <v>11527.8</v>
      </c>
      <c r="R95" s="198"/>
      <c r="S95" s="41"/>
      <c r="T95" s="41"/>
      <c r="U95" s="41"/>
      <c r="V95" s="41"/>
      <c r="W95" s="41"/>
      <c r="X95" s="41"/>
      <c r="Y95" s="6"/>
      <c r="Z95" s="27"/>
      <c r="AA95" s="27"/>
      <c r="AB95" s="6"/>
      <c r="AC95" s="6"/>
      <c r="AD95" s="6"/>
      <c r="AE95" s="6"/>
      <c r="AF95" s="6"/>
      <c r="AG95" s="6"/>
      <c r="AH95" s="6"/>
    </row>
    <row r="96" spans="1:34" ht="53.25" customHeight="1">
      <c r="A96" s="121"/>
      <c r="B96" s="338"/>
      <c r="C96" s="222"/>
      <c r="D96" s="222"/>
      <c r="E96" s="222"/>
      <c r="F96" s="222"/>
      <c r="G96" s="222"/>
      <c r="H96" s="312"/>
      <c r="I96" s="312"/>
      <c r="J96" s="39" t="s">
        <v>26</v>
      </c>
      <c r="K96" s="37">
        <f t="shared" si="9"/>
        <v>0</v>
      </c>
      <c r="L96" s="37"/>
      <c r="M96" s="37"/>
      <c r="N96" s="37"/>
      <c r="O96" s="37"/>
      <c r="P96" s="37"/>
      <c r="Q96" s="185"/>
      <c r="R96" s="200">
        <v>11527.8</v>
      </c>
      <c r="S96" s="38"/>
      <c r="T96" s="258" t="s">
        <v>139</v>
      </c>
      <c r="U96" s="38"/>
      <c r="V96" s="38"/>
      <c r="W96" s="38"/>
      <c r="X96" s="38"/>
      <c r="Y96" s="6">
        <f>11447.8</f>
        <v>11447.8</v>
      </c>
      <c r="Z96" s="27" t="s">
        <v>43</v>
      </c>
      <c r="AA96" s="27"/>
      <c r="AB96" s="6">
        <v>15800.7</v>
      </c>
      <c r="AC96" s="6">
        <v>17</v>
      </c>
      <c r="AD96" s="6"/>
      <c r="AE96" s="6"/>
      <c r="AF96" s="6"/>
      <c r="AG96" s="6"/>
      <c r="AH96" s="6"/>
    </row>
    <row r="97" spans="1:34" ht="48" customHeight="1">
      <c r="A97" s="121"/>
      <c r="B97" s="104"/>
      <c r="C97" s="223"/>
      <c r="D97" s="223"/>
      <c r="E97" s="223"/>
      <c r="F97" s="223"/>
      <c r="G97" s="223"/>
      <c r="H97" s="313"/>
      <c r="I97" s="313"/>
      <c r="J97" s="39" t="s">
        <v>27</v>
      </c>
      <c r="K97" s="37">
        <f t="shared" si="9"/>
        <v>0</v>
      </c>
      <c r="L97" s="37"/>
      <c r="M97" s="37"/>
      <c r="N97" s="37"/>
      <c r="O97" s="37"/>
      <c r="P97" s="37"/>
      <c r="Q97" s="185"/>
      <c r="R97" s="200"/>
      <c r="S97" s="38"/>
      <c r="T97" s="38"/>
      <c r="U97" s="38"/>
      <c r="V97" s="38"/>
      <c r="W97" s="38"/>
      <c r="X97" s="38"/>
      <c r="Y97" s="6"/>
      <c r="Z97" s="27"/>
      <c r="AA97" s="27"/>
      <c r="AB97" s="6"/>
      <c r="AC97" s="6"/>
      <c r="AD97" s="6"/>
      <c r="AE97" s="6"/>
      <c r="AF97" s="6"/>
      <c r="AG97" s="6"/>
      <c r="AH97" s="6"/>
    </row>
    <row r="98" spans="1:34" ht="20.100000000000001" customHeight="1">
      <c r="A98" s="122" t="s">
        <v>73</v>
      </c>
      <c r="B98" s="123"/>
      <c r="C98" s="229"/>
      <c r="D98" s="229"/>
      <c r="E98" s="229"/>
      <c r="F98" s="229"/>
      <c r="G98" s="229"/>
      <c r="H98" s="123"/>
      <c r="I98" s="282"/>
      <c r="J98" s="45"/>
      <c r="K98" s="46">
        <f>SUM(K73:K97)</f>
        <v>2212704.88</v>
      </c>
      <c r="L98" s="46">
        <f t="shared" ref="L98:Q98" si="21">SUM(L73:L97)</f>
        <v>362435.38000000006</v>
      </c>
      <c r="M98" s="46">
        <f t="shared" si="21"/>
        <v>398678.99999999994</v>
      </c>
      <c r="N98" s="46">
        <f t="shared" si="21"/>
        <v>438546.9</v>
      </c>
      <c r="O98" s="46">
        <f t="shared" si="21"/>
        <v>482401.7</v>
      </c>
      <c r="P98" s="46">
        <f t="shared" si="21"/>
        <v>530641.90000000014</v>
      </c>
      <c r="Q98" s="46">
        <f t="shared" si="21"/>
        <v>90915.799999999988</v>
      </c>
      <c r="R98" s="46">
        <f>SUM(R73:R97)</f>
        <v>276210.54909503908</v>
      </c>
      <c r="S98" s="46">
        <f>SUM(S73:S97)</f>
        <v>143585.60000000001</v>
      </c>
      <c r="T98" s="46"/>
      <c r="U98" s="46"/>
      <c r="V98" s="46"/>
      <c r="W98" s="46"/>
      <c r="X98" s="46"/>
      <c r="Y98" s="6"/>
      <c r="Z98" s="27"/>
      <c r="AA98" s="27"/>
      <c r="AB98" s="6"/>
      <c r="AC98" s="6"/>
      <c r="AD98" s="6"/>
      <c r="AE98" s="6"/>
      <c r="AF98" s="6"/>
      <c r="AG98" s="6"/>
      <c r="AH98" s="6"/>
    </row>
    <row r="99" spans="1:34" ht="20.100000000000001" customHeight="1">
      <c r="A99" s="86" t="s">
        <v>38</v>
      </c>
      <c r="B99" s="87"/>
      <c r="C99" s="230"/>
      <c r="D99" s="230"/>
      <c r="E99" s="230"/>
      <c r="F99" s="230"/>
      <c r="G99" s="230"/>
      <c r="H99" s="87"/>
      <c r="I99" s="283"/>
      <c r="J99" s="45" t="s">
        <v>55</v>
      </c>
      <c r="K99" s="46">
        <f t="shared" ref="K99:S99" si="22">K73+K76+K77+K80+K83+K86+K92+K95</f>
        <v>821628.8</v>
      </c>
      <c r="L99" s="46">
        <f t="shared" si="22"/>
        <v>134580.70000000001</v>
      </c>
      <c r="M99" s="46">
        <f t="shared" si="22"/>
        <v>148038.70000000001</v>
      </c>
      <c r="N99" s="46">
        <f t="shared" si="22"/>
        <v>162842.59999999998</v>
      </c>
      <c r="O99" s="46">
        <f t="shared" si="22"/>
        <v>179127</v>
      </c>
      <c r="P99" s="46">
        <f t="shared" si="22"/>
        <v>197039.8</v>
      </c>
      <c r="Q99" s="46">
        <f t="shared" si="22"/>
        <v>71478.5</v>
      </c>
      <c r="R99" s="46">
        <f t="shared" si="22"/>
        <v>1.1590950390695984</v>
      </c>
      <c r="S99" s="46">
        <f t="shared" si="22"/>
        <v>0</v>
      </c>
      <c r="T99" s="46"/>
      <c r="U99" s="46"/>
      <c r="V99" s="46"/>
      <c r="W99" s="46"/>
      <c r="X99" s="46"/>
      <c r="Y99" s="6"/>
      <c r="Z99" s="27"/>
      <c r="AA99" s="27"/>
      <c r="AB99" s="6"/>
      <c r="AC99" s="6"/>
      <c r="AD99" s="6"/>
      <c r="AE99" s="6"/>
      <c r="AF99" s="6"/>
      <c r="AG99" s="6"/>
      <c r="AH99" s="6"/>
    </row>
    <row r="100" spans="1:34" ht="20.100000000000001" customHeight="1">
      <c r="A100" s="89"/>
      <c r="B100" s="90"/>
      <c r="C100" s="231"/>
      <c r="D100" s="231"/>
      <c r="E100" s="231"/>
      <c r="F100" s="231"/>
      <c r="G100" s="231"/>
      <c r="H100" s="90"/>
      <c r="I100" s="284"/>
      <c r="J100" s="45" t="s">
        <v>26</v>
      </c>
      <c r="K100" s="46">
        <f>K74+K78+K81+K84+K87+K90+K93+K96</f>
        <v>1391076.08</v>
      </c>
      <c r="L100" s="46">
        <f t="shared" ref="L100:Q100" si="23">L74+L78+L81+L84+L87+L90+L93+L96</f>
        <v>227854.68</v>
      </c>
      <c r="M100" s="46">
        <f t="shared" si="23"/>
        <v>250640.30000000002</v>
      </c>
      <c r="N100" s="46">
        <f t="shared" si="23"/>
        <v>275704.3</v>
      </c>
      <c r="O100" s="46">
        <f t="shared" si="23"/>
        <v>303274.69999999995</v>
      </c>
      <c r="P100" s="46">
        <f t="shared" si="23"/>
        <v>333602.10000000003</v>
      </c>
      <c r="Q100" s="46">
        <f t="shared" si="23"/>
        <v>19437.300000000003</v>
      </c>
      <c r="R100" s="46">
        <f>R74+R78+R81+R84+R87+R90+R93+R96</f>
        <v>276209.38999999996</v>
      </c>
      <c r="S100" s="46">
        <f>S74+S78+S81+S84+S87+S90+S93+S96</f>
        <v>143585.60000000001</v>
      </c>
      <c r="T100" s="46"/>
      <c r="U100" s="46"/>
      <c r="V100" s="46"/>
      <c r="W100" s="46"/>
      <c r="X100" s="46"/>
      <c r="Y100" s="23"/>
      <c r="Z100" s="27"/>
      <c r="AA100" s="27"/>
      <c r="AB100" s="6"/>
      <c r="AC100" s="6"/>
      <c r="AD100" s="6"/>
      <c r="AE100" s="6"/>
      <c r="AF100" s="6"/>
      <c r="AG100" s="6"/>
      <c r="AH100" s="6"/>
    </row>
    <row r="101" spans="1:34" ht="20.100000000000001" customHeight="1">
      <c r="A101" s="92"/>
      <c r="B101" s="93"/>
      <c r="C101" s="232"/>
      <c r="D101" s="232"/>
      <c r="E101" s="232"/>
      <c r="F101" s="232"/>
      <c r="G101" s="232"/>
      <c r="H101" s="93"/>
      <c r="I101" s="285"/>
      <c r="J101" s="45" t="s">
        <v>27</v>
      </c>
      <c r="K101" s="46">
        <f t="shared" ref="K101:Q101" si="24">K75+K79+K82+K85+K88+K91+K94+K97</f>
        <v>0</v>
      </c>
      <c r="L101" s="46">
        <f t="shared" si="24"/>
        <v>0</v>
      </c>
      <c r="M101" s="46">
        <f t="shared" si="24"/>
        <v>0</v>
      </c>
      <c r="N101" s="46">
        <f t="shared" si="24"/>
        <v>0</v>
      </c>
      <c r="O101" s="46">
        <f t="shared" si="24"/>
        <v>0</v>
      </c>
      <c r="P101" s="46">
        <f t="shared" si="24"/>
        <v>0</v>
      </c>
      <c r="Q101" s="46">
        <f t="shared" si="24"/>
        <v>0</v>
      </c>
      <c r="R101" s="46">
        <f>R75+R79+R82+R85+R88+R91+R94+R97</f>
        <v>0</v>
      </c>
      <c r="S101" s="46">
        <f>S75+S79+S82+S85+S88+S91+S94+S97</f>
        <v>0</v>
      </c>
      <c r="T101" s="46"/>
      <c r="U101" s="46"/>
      <c r="V101" s="46"/>
      <c r="W101" s="46"/>
      <c r="X101" s="46"/>
      <c r="Y101" s="23"/>
      <c r="Z101" s="27"/>
      <c r="AA101" s="27"/>
      <c r="AB101" s="6"/>
      <c r="AC101" s="6"/>
      <c r="AD101" s="6"/>
      <c r="AE101" s="6"/>
      <c r="AF101" s="6"/>
      <c r="AG101" s="6"/>
      <c r="AH101" s="6"/>
    </row>
    <row r="102" spans="1:34" ht="68.25" customHeight="1">
      <c r="A102" s="311" t="s">
        <v>78</v>
      </c>
      <c r="B102" s="101" t="s">
        <v>11</v>
      </c>
      <c r="C102" s="221">
        <v>5000</v>
      </c>
      <c r="D102" s="221">
        <v>6000</v>
      </c>
      <c r="E102" s="221">
        <v>7000</v>
      </c>
      <c r="F102" s="221">
        <v>8000</v>
      </c>
      <c r="G102" s="221">
        <v>8000</v>
      </c>
      <c r="H102" s="337" t="s">
        <v>9</v>
      </c>
      <c r="I102" s="311" t="s">
        <v>106</v>
      </c>
      <c r="J102" s="39" t="s">
        <v>55</v>
      </c>
      <c r="K102" s="37">
        <f t="shared" ref="K102:K108" si="25">SUM(L102:P102)</f>
        <v>610.5</v>
      </c>
      <c r="L102" s="272">
        <v>100</v>
      </c>
      <c r="M102" s="219">
        <f>ROUND((L102*1.1),1)</f>
        <v>110</v>
      </c>
      <c r="N102" s="219">
        <f>ROUND((M102*1.1),1)</f>
        <v>121</v>
      </c>
      <c r="O102" s="219">
        <f>ROUND((N102*1.1),1)</f>
        <v>133.1</v>
      </c>
      <c r="P102" s="219">
        <f>ROUND((O102*1.1),1)</f>
        <v>146.4</v>
      </c>
      <c r="Q102" s="188">
        <f>24</f>
        <v>24</v>
      </c>
      <c r="R102" s="202"/>
      <c r="S102" s="55"/>
      <c r="T102" s="55"/>
      <c r="U102" s="55"/>
      <c r="V102" s="55"/>
      <c r="W102" s="55"/>
      <c r="X102" s="55"/>
      <c r="Y102" s="23"/>
      <c r="Z102" s="27"/>
      <c r="AA102" s="27"/>
      <c r="AB102" s="6"/>
      <c r="AC102" s="6"/>
      <c r="AD102" s="6"/>
      <c r="AE102" s="6"/>
      <c r="AF102" s="6"/>
      <c r="AG102" s="6"/>
      <c r="AH102" s="6"/>
    </row>
    <row r="103" spans="1:34" ht="37.5" customHeight="1">
      <c r="A103" s="312"/>
      <c r="B103" s="102"/>
      <c r="C103" s="222"/>
      <c r="D103" s="222"/>
      <c r="E103" s="222"/>
      <c r="F103" s="222"/>
      <c r="G103" s="222"/>
      <c r="H103" s="338"/>
      <c r="I103" s="312"/>
      <c r="J103" s="39" t="s">
        <v>26</v>
      </c>
      <c r="K103" s="37">
        <f t="shared" si="25"/>
        <v>0</v>
      </c>
      <c r="L103" s="37"/>
      <c r="M103" s="37"/>
      <c r="N103" s="37"/>
      <c r="O103" s="37"/>
      <c r="P103" s="37"/>
      <c r="Q103" s="251"/>
      <c r="R103" s="200">
        <v>24</v>
      </c>
      <c r="S103" s="38"/>
      <c r="T103" s="258" t="s">
        <v>140</v>
      </c>
      <c r="U103" s="38"/>
      <c r="V103" s="38"/>
      <c r="W103" s="38"/>
      <c r="X103" s="38"/>
      <c r="Y103" s="6">
        <v>24</v>
      </c>
      <c r="Z103" s="27">
        <v>5051</v>
      </c>
      <c r="AA103" s="27">
        <v>5051</v>
      </c>
      <c r="AB103" s="6">
        <v>13334</v>
      </c>
      <c r="AC103" s="6"/>
      <c r="AD103" s="6"/>
      <c r="AE103" s="6"/>
      <c r="AF103" s="6"/>
      <c r="AG103" s="6"/>
      <c r="AH103" s="6"/>
    </row>
    <row r="104" spans="1:34" ht="32.25" customHeight="1">
      <c r="A104" s="312"/>
      <c r="B104" s="104"/>
      <c r="C104" s="223"/>
      <c r="D104" s="223"/>
      <c r="E104" s="223"/>
      <c r="F104" s="223"/>
      <c r="G104" s="223"/>
      <c r="H104" s="339"/>
      <c r="I104" s="313"/>
      <c r="J104" s="39" t="s">
        <v>27</v>
      </c>
      <c r="K104" s="37">
        <f t="shared" si="25"/>
        <v>0</v>
      </c>
      <c r="L104" s="39"/>
      <c r="M104" s="40"/>
      <c r="N104" s="39"/>
      <c r="O104" s="39"/>
      <c r="P104" s="39"/>
      <c r="Q104" s="190"/>
      <c r="R104" s="198"/>
      <c r="S104" s="41"/>
      <c r="T104" s="41"/>
      <c r="U104" s="41"/>
      <c r="V104" s="41"/>
      <c r="W104" s="41"/>
      <c r="X104" s="41"/>
      <c r="Y104" s="6"/>
      <c r="Z104" s="32"/>
      <c r="AA104" s="32">
        <v>5052</v>
      </c>
      <c r="AB104" s="6">
        <v>769</v>
      </c>
      <c r="AC104" s="6"/>
      <c r="AD104" s="6"/>
      <c r="AE104" s="6"/>
      <c r="AF104" s="6"/>
      <c r="AG104" s="6"/>
      <c r="AH104" s="6"/>
    </row>
    <row r="105" spans="1:34" ht="176.25" customHeight="1">
      <c r="A105" s="312"/>
      <c r="B105" s="101" t="s">
        <v>39</v>
      </c>
      <c r="C105" s="221">
        <v>15000</v>
      </c>
      <c r="D105" s="221">
        <v>17000</v>
      </c>
      <c r="E105" s="221">
        <v>18000</v>
      </c>
      <c r="F105" s="221">
        <v>19000</v>
      </c>
      <c r="G105" s="221">
        <v>20000</v>
      </c>
      <c r="H105" s="311" t="s">
        <v>10</v>
      </c>
      <c r="I105" s="274" t="s">
        <v>168</v>
      </c>
      <c r="J105" s="39" t="s">
        <v>55</v>
      </c>
      <c r="K105" s="37">
        <f t="shared" si="25"/>
        <v>7936.6</v>
      </c>
      <c r="L105" s="269">
        <f>650+650</f>
        <v>1300</v>
      </c>
      <c r="M105" s="219">
        <f t="shared" ref="M105:P107" si="26">ROUND((L105*1.1),1)</f>
        <v>1430</v>
      </c>
      <c r="N105" s="219">
        <f t="shared" si="26"/>
        <v>1573</v>
      </c>
      <c r="O105" s="219">
        <f t="shared" si="26"/>
        <v>1730.3</v>
      </c>
      <c r="P105" s="219">
        <f t="shared" si="26"/>
        <v>1903.3</v>
      </c>
      <c r="Q105" s="291"/>
      <c r="R105" s="208"/>
      <c r="S105" s="41"/>
      <c r="T105" s="41"/>
      <c r="U105" s="41"/>
      <c r="V105" s="41"/>
      <c r="W105" s="41"/>
      <c r="X105" s="41"/>
      <c r="Y105" s="30"/>
      <c r="Z105" s="35"/>
      <c r="AA105" s="35"/>
      <c r="AB105" s="31"/>
      <c r="AC105" s="31"/>
      <c r="AD105" s="6"/>
      <c r="AE105" s="6"/>
      <c r="AF105" s="6"/>
      <c r="AG105" s="6"/>
      <c r="AH105" s="6"/>
    </row>
    <row r="106" spans="1:34" ht="52.5" customHeight="1" thickBot="1">
      <c r="A106" s="312"/>
      <c r="B106" s="102"/>
      <c r="C106" s="222"/>
      <c r="D106" s="222"/>
      <c r="E106" s="222"/>
      <c r="F106" s="222"/>
      <c r="G106" s="222"/>
      <c r="H106" s="312"/>
      <c r="I106" s="280" t="s">
        <v>85</v>
      </c>
      <c r="J106" s="190" t="s">
        <v>55</v>
      </c>
      <c r="K106" s="251">
        <f t="shared" si="25"/>
        <v>610.5</v>
      </c>
      <c r="L106" s="271">
        <v>100</v>
      </c>
      <c r="M106" s="253">
        <f t="shared" si="26"/>
        <v>110</v>
      </c>
      <c r="N106" s="253">
        <f t="shared" si="26"/>
        <v>121</v>
      </c>
      <c r="O106" s="253">
        <f t="shared" si="26"/>
        <v>133.1</v>
      </c>
      <c r="P106" s="253">
        <f t="shared" si="26"/>
        <v>146.4</v>
      </c>
      <c r="Q106" s="190"/>
      <c r="R106" s="198"/>
      <c r="S106" s="41"/>
      <c r="T106" s="41"/>
      <c r="U106" s="41"/>
      <c r="V106" s="41"/>
      <c r="W106" s="41"/>
      <c r="X106" s="41"/>
      <c r="Y106" s="30"/>
      <c r="Z106" s="35"/>
      <c r="AA106" s="35"/>
      <c r="AB106" s="31"/>
      <c r="AC106" s="31"/>
      <c r="AD106" s="6"/>
      <c r="AE106" s="6"/>
      <c r="AF106" s="6"/>
      <c r="AG106" s="6"/>
      <c r="AH106" s="6"/>
    </row>
    <row r="107" spans="1:34" ht="44.25" customHeight="1" thickBot="1">
      <c r="A107" s="97"/>
      <c r="B107" s="102"/>
      <c r="C107" s="222"/>
      <c r="D107" s="222"/>
      <c r="E107" s="222"/>
      <c r="F107" s="222"/>
      <c r="G107" s="222"/>
      <c r="H107" s="312"/>
      <c r="I107" s="274" t="s">
        <v>50</v>
      </c>
      <c r="J107" s="39" t="s">
        <v>26</v>
      </c>
      <c r="K107" s="37">
        <f t="shared" si="25"/>
        <v>6105.1</v>
      </c>
      <c r="L107" s="37">
        <v>1000</v>
      </c>
      <c r="M107" s="219">
        <f t="shared" si="26"/>
        <v>1100</v>
      </c>
      <c r="N107" s="219">
        <f t="shared" si="26"/>
        <v>1210</v>
      </c>
      <c r="O107" s="219">
        <f t="shared" si="26"/>
        <v>1331</v>
      </c>
      <c r="P107" s="219">
        <f t="shared" si="26"/>
        <v>1464.1</v>
      </c>
      <c r="Q107" s="251"/>
      <c r="R107" s="200"/>
      <c r="S107" s="38"/>
      <c r="T107" s="258" t="s">
        <v>141</v>
      </c>
      <c r="U107" s="38"/>
      <c r="V107" s="38"/>
      <c r="W107" s="38"/>
      <c r="X107" s="38"/>
      <c r="Y107" s="30">
        <f>500+500</f>
        <v>1000</v>
      </c>
      <c r="Z107" s="34" t="s">
        <v>44</v>
      </c>
      <c r="AA107" s="35">
        <v>5053</v>
      </c>
      <c r="AB107" s="31">
        <v>2665.2</v>
      </c>
      <c r="AC107" s="31"/>
      <c r="AD107" s="6"/>
      <c r="AE107" s="6"/>
      <c r="AF107" s="6"/>
      <c r="AG107" s="6"/>
      <c r="AH107" s="6"/>
    </row>
    <row r="108" spans="1:34" ht="35.25" customHeight="1">
      <c r="A108" s="99"/>
      <c r="B108" s="104"/>
      <c r="C108" s="223"/>
      <c r="D108" s="223"/>
      <c r="E108" s="223"/>
      <c r="F108" s="223"/>
      <c r="G108" s="223"/>
      <c r="H108" s="99"/>
      <c r="I108" s="274"/>
      <c r="J108" s="39" t="s">
        <v>27</v>
      </c>
      <c r="K108" s="37">
        <f t="shared" si="25"/>
        <v>0</v>
      </c>
      <c r="L108" s="39"/>
      <c r="M108" s="40"/>
      <c r="N108" s="39"/>
      <c r="O108" s="39"/>
      <c r="P108" s="39"/>
      <c r="Q108" s="190"/>
      <c r="R108" s="198"/>
      <c r="S108" s="41"/>
      <c r="T108" s="41"/>
      <c r="U108" s="41"/>
      <c r="V108" s="41"/>
      <c r="W108" s="41"/>
      <c r="X108" s="41"/>
      <c r="Y108" s="6"/>
      <c r="Z108" s="33"/>
      <c r="AA108" s="33">
        <v>5070</v>
      </c>
      <c r="AB108" s="6"/>
      <c r="AC108" s="6">
        <v>1939</v>
      </c>
      <c r="AD108" s="6"/>
      <c r="AE108" s="6"/>
      <c r="AF108" s="6"/>
      <c r="AG108" s="6"/>
      <c r="AH108" s="6"/>
    </row>
    <row r="109" spans="1:34" ht="20.100000000000001" customHeight="1">
      <c r="A109" s="125" t="s">
        <v>71</v>
      </c>
      <c r="B109" s="126"/>
      <c r="C109" s="233"/>
      <c r="D109" s="233"/>
      <c r="E109" s="233"/>
      <c r="F109" s="233"/>
      <c r="G109" s="233"/>
      <c r="H109" s="126"/>
      <c r="I109" s="277"/>
      <c r="J109" s="45"/>
      <c r="K109" s="46">
        <f>SUM(K102:K108)</f>
        <v>15262.7</v>
      </c>
      <c r="L109" s="46">
        <f t="shared" ref="L109:Q109" si="27">SUM(L102:L108)</f>
        <v>2500</v>
      </c>
      <c r="M109" s="46">
        <f t="shared" si="27"/>
        <v>2750</v>
      </c>
      <c r="N109" s="46">
        <f t="shared" si="27"/>
        <v>3025</v>
      </c>
      <c r="O109" s="46">
        <f t="shared" si="27"/>
        <v>3327.5</v>
      </c>
      <c r="P109" s="46">
        <f t="shared" si="27"/>
        <v>3660.2</v>
      </c>
      <c r="Q109" s="46">
        <f t="shared" si="27"/>
        <v>24</v>
      </c>
      <c r="R109" s="46">
        <f>SUM(R102:R108)</f>
        <v>24</v>
      </c>
      <c r="S109" s="46">
        <f>SUM(S102:S108)</f>
        <v>0</v>
      </c>
      <c r="T109" s="46"/>
      <c r="U109" s="46"/>
      <c r="V109" s="46"/>
      <c r="W109" s="46"/>
      <c r="X109" s="46"/>
      <c r="Y109" s="6"/>
      <c r="Z109" s="27"/>
      <c r="AA109" s="27"/>
      <c r="AB109" s="6"/>
      <c r="AC109" s="6"/>
      <c r="AD109" s="6"/>
      <c r="AE109" s="6"/>
      <c r="AF109" s="6"/>
      <c r="AG109" s="6"/>
      <c r="AH109" s="6"/>
    </row>
    <row r="110" spans="1:34" ht="20.100000000000001" customHeight="1">
      <c r="A110" s="60" t="s">
        <v>38</v>
      </c>
      <c r="B110" s="61"/>
      <c r="C110" s="234"/>
      <c r="D110" s="234"/>
      <c r="E110" s="234"/>
      <c r="F110" s="234"/>
      <c r="G110" s="234"/>
      <c r="H110" s="61"/>
      <c r="I110" s="70"/>
      <c r="J110" s="45" t="s">
        <v>55</v>
      </c>
      <c r="K110" s="46">
        <f t="shared" ref="K110:S110" si="28">K102+K105+K106</f>
        <v>9157.6</v>
      </c>
      <c r="L110" s="46">
        <f t="shared" si="28"/>
        <v>1500</v>
      </c>
      <c r="M110" s="46">
        <f t="shared" si="28"/>
        <v>1650</v>
      </c>
      <c r="N110" s="46">
        <f t="shared" si="28"/>
        <v>1815</v>
      </c>
      <c r="O110" s="46">
        <f t="shared" si="28"/>
        <v>1996.4999999999998</v>
      </c>
      <c r="P110" s="46">
        <f t="shared" si="28"/>
        <v>2196.1</v>
      </c>
      <c r="Q110" s="46">
        <f t="shared" si="28"/>
        <v>24</v>
      </c>
      <c r="R110" s="46">
        <f t="shared" si="28"/>
        <v>0</v>
      </c>
      <c r="S110" s="46">
        <f t="shared" si="28"/>
        <v>0</v>
      </c>
      <c r="T110" s="46"/>
      <c r="U110" s="46"/>
      <c r="V110" s="46"/>
      <c r="W110" s="46"/>
      <c r="X110" s="46"/>
      <c r="Y110" s="6"/>
      <c r="Z110" s="27"/>
      <c r="AA110" s="27"/>
      <c r="AB110" s="6"/>
      <c r="AC110" s="6"/>
      <c r="AD110" s="6"/>
      <c r="AE110" s="6"/>
      <c r="AF110" s="6"/>
      <c r="AG110" s="6"/>
      <c r="AH110" s="6"/>
    </row>
    <row r="111" spans="1:34" ht="20.100000000000001" customHeight="1">
      <c r="A111" s="66"/>
      <c r="B111" s="128"/>
      <c r="C111" s="235"/>
      <c r="D111" s="235"/>
      <c r="E111" s="235"/>
      <c r="F111" s="235"/>
      <c r="G111" s="235"/>
      <c r="H111" s="128"/>
      <c r="I111" s="73"/>
      <c r="J111" s="45" t="s">
        <v>26</v>
      </c>
      <c r="K111" s="46">
        <f>K103+K107</f>
        <v>6105.1</v>
      </c>
      <c r="L111" s="46">
        <f t="shared" ref="L111:Q111" si="29">L103+L107</f>
        <v>1000</v>
      </c>
      <c r="M111" s="46">
        <f t="shared" si="29"/>
        <v>1100</v>
      </c>
      <c r="N111" s="46">
        <f t="shared" si="29"/>
        <v>1210</v>
      </c>
      <c r="O111" s="46">
        <f t="shared" si="29"/>
        <v>1331</v>
      </c>
      <c r="P111" s="46">
        <f t="shared" si="29"/>
        <v>1464.1</v>
      </c>
      <c r="Q111" s="46">
        <f t="shared" si="29"/>
        <v>0</v>
      </c>
      <c r="R111" s="46">
        <f>R103+R107</f>
        <v>24</v>
      </c>
      <c r="S111" s="46">
        <f>S103+S107</f>
        <v>0</v>
      </c>
      <c r="T111" s="46"/>
      <c r="U111" s="46"/>
      <c r="V111" s="46"/>
      <c r="W111" s="46"/>
      <c r="X111" s="46"/>
      <c r="Y111" s="6"/>
      <c r="Z111" s="27"/>
      <c r="AA111" s="27"/>
      <c r="AB111" s="6"/>
      <c r="AC111" s="6"/>
      <c r="AD111" s="6"/>
      <c r="AE111" s="6"/>
      <c r="AF111" s="6"/>
      <c r="AG111" s="6"/>
      <c r="AH111" s="6"/>
    </row>
    <row r="112" spans="1:34" ht="20.100000000000001" customHeight="1">
      <c r="A112" s="63"/>
      <c r="B112" s="64"/>
      <c r="C112" s="236"/>
      <c r="D112" s="236"/>
      <c r="E112" s="236"/>
      <c r="F112" s="236"/>
      <c r="G112" s="236"/>
      <c r="H112" s="64"/>
      <c r="I112" s="76"/>
      <c r="J112" s="45" t="s">
        <v>27</v>
      </c>
      <c r="K112" s="46">
        <f t="shared" ref="K112:Q112" si="30">K104+K108</f>
        <v>0</v>
      </c>
      <c r="L112" s="46">
        <f t="shared" si="30"/>
        <v>0</v>
      </c>
      <c r="M112" s="46">
        <f t="shared" si="30"/>
        <v>0</v>
      </c>
      <c r="N112" s="46">
        <f t="shared" si="30"/>
        <v>0</v>
      </c>
      <c r="O112" s="46">
        <f t="shared" si="30"/>
        <v>0</v>
      </c>
      <c r="P112" s="46">
        <f t="shared" si="30"/>
        <v>0</v>
      </c>
      <c r="Q112" s="46">
        <f t="shared" si="30"/>
        <v>0</v>
      </c>
      <c r="R112" s="46">
        <f>R104+R108</f>
        <v>0</v>
      </c>
      <c r="S112" s="46">
        <f>S104+S108</f>
        <v>0</v>
      </c>
      <c r="T112" s="46"/>
      <c r="U112" s="46"/>
      <c r="V112" s="46"/>
      <c r="W112" s="46"/>
      <c r="X112" s="46"/>
      <c r="Y112" s="6"/>
      <c r="Z112" s="27"/>
      <c r="AA112" s="27"/>
      <c r="AB112" s="6"/>
      <c r="AC112" s="6"/>
      <c r="AD112" s="6"/>
      <c r="AE112" s="6"/>
      <c r="AF112" s="6"/>
      <c r="AG112" s="6"/>
      <c r="AH112" s="6"/>
    </row>
    <row r="113" spans="1:34" ht="96" customHeight="1">
      <c r="A113" s="96" t="s">
        <v>164</v>
      </c>
      <c r="B113" s="96" t="s">
        <v>28</v>
      </c>
      <c r="C113" s="221">
        <v>4</v>
      </c>
      <c r="D113" s="221">
        <v>4</v>
      </c>
      <c r="E113" s="221">
        <v>4</v>
      </c>
      <c r="F113" s="221">
        <v>4</v>
      </c>
      <c r="G113" s="221">
        <v>4</v>
      </c>
      <c r="H113" s="311" t="s">
        <v>110</v>
      </c>
      <c r="I113" s="286" t="s">
        <v>157</v>
      </c>
      <c r="J113" s="245" t="s">
        <v>55</v>
      </c>
      <c r="K113" s="214">
        <f t="shared" ref="K113:K122" si="31">SUM(L113:P113)</f>
        <v>66609</v>
      </c>
      <c r="L113" s="246">
        <v>12493.8</v>
      </c>
      <c r="M113" s="246">
        <v>12943.8</v>
      </c>
      <c r="N113" s="246">
        <v>13393.8</v>
      </c>
      <c r="O113" s="246">
        <v>13843.8</v>
      </c>
      <c r="P113" s="246">
        <v>13933.8</v>
      </c>
      <c r="Q113" s="188"/>
      <c r="R113" s="201"/>
      <c r="S113" s="46"/>
      <c r="T113" s="46"/>
      <c r="U113" s="46"/>
      <c r="V113" s="46"/>
      <c r="W113" s="46"/>
      <c r="X113" s="46"/>
      <c r="Y113" s="6"/>
      <c r="Z113" s="27"/>
      <c r="AA113" s="27"/>
      <c r="AB113" s="6"/>
      <c r="AC113" s="6"/>
      <c r="AD113" s="6"/>
      <c r="AE113" s="6"/>
      <c r="AF113" s="6"/>
      <c r="AG113" s="6"/>
      <c r="AH113" s="6"/>
    </row>
    <row r="114" spans="1:34" ht="196.5" customHeight="1">
      <c r="A114" s="97"/>
      <c r="B114" s="97"/>
      <c r="C114" s="222"/>
      <c r="D114" s="222"/>
      <c r="E114" s="222"/>
      <c r="F114" s="222"/>
      <c r="G114" s="222"/>
      <c r="H114" s="312"/>
      <c r="I114" s="274" t="s">
        <v>189</v>
      </c>
      <c r="J114" s="39" t="s">
        <v>55</v>
      </c>
      <c r="K114" s="37">
        <f t="shared" si="31"/>
        <v>3052.6</v>
      </c>
      <c r="L114" s="162">
        <v>500</v>
      </c>
      <c r="M114" s="219">
        <f>ROUND((L114*1.1),1)</f>
        <v>550</v>
      </c>
      <c r="N114" s="219">
        <f>ROUND((M114*1.1),1)</f>
        <v>605</v>
      </c>
      <c r="O114" s="219">
        <f>ROUND((N114*1.1),1)</f>
        <v>665.5</v>
      </c>
      <c r="P114" s="219">
        <f>ROUND((O114*1.1),1)</f>
        <v>732.1</v>
      </c>
      <c r="Q114" s="188"/>
      <c r="R114" s="201"/>
      <c r="S114" s="46"/>
      <c r="T114" s="46"/>
      <c r="U114" s="46"/>
      <c r="V114" s="46"/>
      <c r="W114" s="46"/>
      <c r="X114" s="46"/>
      <c r="Y114" s="6"/>
      <c r="Z114" s="27"/>
      <c r="AA114" s="27"/>
      <c r="AB114" s="6"/>
      <c r="AC114" s="6"/>
      <c r="AD114" s="6"/>
      <c r="AE114" s="6"/>
      <c r="AF114" s="6"/>
      <c r="AG114" s="6"/>
      <c r="AH114" s="6"/>
    </row>
    <row r="115" spans="1:34" ht="33" customHeight="1">
      <c r="A115" s="97"/>
      <c r="B115" s="97"/>
      <c r="C115" s="222"/>
      <c r="D115" s="222"/>
      <c r="E115" s="222"/>
      <c r="F115" s="222"/>
      <c r="G115" s="222"/>
      <c r="H115" s="312"/>
      <c r="I115" s="286" t="s">
        <v>50</v>
      </c>
      <c r="J115" s="245" t="s">
        <v>30</v>
      </c>
      <c r="K115" s="214">
        <f t="shared" si="31"/>
        <v>7401.0000000000036</v>
      </c>
      <c r="L115" s="215">
        <f>6882+7000-L113</f>
        <v>1388.2000000000007</v>
      </c>
      <c r="M115" s="215">
        <f>6882+7500-M113</f>
        <v>1438.2000000000007</v>
      </c>
      <c r="N115" s="215">
        <f>6882+8000-N113</f>
        <v>1488.2000000000007</v>
      </c>
      <c r="O115" s="215">
        <f>6882+8500-O113</f>
        <v>1538.2000000000007</v>
      </c>
      <c r="P115" s="215">
        <f>6882+8600-P113</f>
        <v>1548.2000000000007</v>
      </c>
      <c r="Q115" s="191"/>
      <c r="R115" s="204"/>
      <c r="S115" s="47"/>
      <c r="T115" s="258" t="s">
        <v>142</v>
      </c>
      <c r="U115" s="47"/>
      <c r="V115" s="47"/>
      <c r="W115" s="47"/>
      <c r="X115" s="47"/>
      <c r="Y115" s="24">
        <f>4102.8+1939</f>
        <v>6041.8</v>
      </c>
      <c r="Z115" s="27" t="s">
        <v>47</v>
      </c>
      <c r="AA115" s="27"/>
      <c r="AB115" s="6">
        <v>7330</v>
      </c>
      <c r="AC115" s="6"/>
      <c r="AD115" s="6"/>
      <c r="AE115" s="6"/>
      <c r="AF115" s="6"/>
      <c r="AG115" s="6"/>
      <c r="AH115" s="6"/>
    </row>
    <row r="116" spans="1:34" ht="38.25" customHeight="1">
      <c r="A116" s="97"/>
      <c r="B116" s="99"/>
      <c r="C116" s="223"/>
      <c r="D116" s="223"/>
      <c r="E116" s="223"/>
      <c r="F116" s="223"/>
      <c r="G116" s="223"/>
      <c r="H116" s="99"/>
      <c r="I116" s="286"/>
      <c r="J116" s="245" t="s">
        <v>27</v>
      </c>
      <c r="K116" s="214">
        <f t="shared" si="31"/>
        <v>309692</v>
      </c>
      <c r="L116" s="215">
        <v>61938.400000000001</v>
      </c>
      <c r="M116" s="215">
        <v>61938.400000000001</v>
      </c>
      <c r="N116" s="215">
        <v>61938.400000000001</v>
      </c>
      <c r="O116" s="215">
        <v>61938.400000000001</v>
      </c>
      <c r="P116" s="215">
        <v>61938.400000000001</v>
      </c>
      <c r="Q116" s="191"/>
      <c r="R116" s="204"/>
      <c r="S116" s="47"/>
      <c r="T116" s="47"/>
      <c r="U116" s="47"/>
      <c r="V116" s="47"/>
      <c r="W116" s="47"/>
      <c r="X116" s="47"/>
      <c r="Y116" s="6"/>
      <c r="Z116" s="27"/>
      <c r="AA116" s="27"/>
      <c r="AB116" s="6"/>
      <c r="AC116" s="6"/>
      <c r="AD116" s="6"/>
      <c r="AE116" s="6"/>
      <c r="AF116" s="6"/>
      <c r="AG116" s="6"/>
      <c r="AH116" s="6"/>
    </row>
    <row r="117" spans="1:34" ht="55.5" customHeight="1">
      <c r="A117" s="97"/>
      <c r="B117" s="96" t="s">
        <v>29</v>
      </c>
      <c r="C117" s="221">
        <v>1</v>
      </c>
      <c r="D117" s="221">
        <v>1</v>
      </c>
      <c r="E117" s="221">
        <v>1</v>
      </c>
      <c r="F117" s="221">
        <v>1</v>
      </c>
      <c r="G117" s="221">
        <v>1</v>
      </c>
      <c r="H117" s="311" t="s">
        <v>112</v>
      </c>
      <c r="I117" s="340" t="s">
        <v>157</v>
      </c>
      <c r="J117" s="245" t="s">
        <v>55</v>
      </c>
      <c r="K117" s="214">
        <f t="shared" si="31"/>
        <v>0</v>
      </c>
      <c r="L117" s="215"/>
      <c r="M117" s="215"/>
      <c r="N117" s="215"/>
      <c r="O117" s="215"/>
      <c r="P117" s="215"/>
      <c r="Q117" s="191"/>
      <c r="R117" s="204"/>
      <c r="S117" s="47"/>
      <c r="T117" s="47"/>
      <c r="U117" s="47"/>
      <c r="V117" s="47"/>
      <c r="W117" s="47"/>
      <c r="X117" s="47"/>
      <c r="Y117" s="6"/>
      <c r="Z117" s="27"/>
      <c r="AA117" s="27"/>
      <c r="AB117" s="6"/>
      <c r="AC117" s="6"/>
      <c r="AD117" s="6"/>
      <c r="AE117" s="6"/>
      <c r="AF117" s="6"/>
      <c r="AG117" s="6"/>
      <c r="AH117" s="6"/>
    </row>
    <row r="118" spans="1:34" ht="42.75" customHeight="1">
      <c r="A118" s="97"/>
      <c r="B118" s="97"/>
      <c r="C118" s="222"/>
      <c r="D118" s="222"/>
      <c r="E118" s="222"/>
      <c r="F118" s="222"/>
      <c r="G118" s="222"/>
      <c r="H118" s="312"/>
      <c r="I118" s="341"/>
      <c r="J118" s="245" t="s">
        <v>26</v>
      </c>
      <c r="K118" s="214">
        <f t="shared" si="31"/>
        <v>106582</v>
      </c>
      <c r="L118" s="215">
        <v>21316.400000000001</v>
      </c>
      <c r="M118" s="215">
        <v>21316.400000000001</v>
      </c>
      <c r="N118" s="215">
        <v>21316.400000000001</v>
      </c>
      <c r="O118" s="215">
        <v>21316.400000000001</v>
      </c>
      <c r="P118" s="215">
        <v>21316.400000000001</v>
      </c>
      <c r="Q118" s="191"/>
      <c r="R118" s="204"/>
      <c r="S118" s="47"/>
      <c r="T118" s="47"/>
      <c r="U118" s="47"/>
      <c r="V118" s="47"/>
      <c r="W118" s="47"/>
      <c r="X118" s="47"/>
      <c r="Y118" s="6"/>
      <c r="Z118" s="27"/>
      <c r="AA118" s="27"/>
      <c r="AB118" s="6"/>
      <c r="AC118" s="6"/>
      <c r="AD118" s="22">
        <f>L115+L118</f>
        <v>22704.600000000002</v>
      </c>
      <c r="AE118" s="6"/>
      <c r="AF118" s="6"/>
      <c r="AG118" s="6"/>
      <c r="AH118" s="6"/>
    </row>
    <row r="119" spans="1:34" ht="40.5" customHeight="1">
      <c r="A119" s="99"/>
      <c r="B119" s="99"/>
      <c r="C119" s="223"/>
      <c r="D119" s="223"/>
      <c r="E119" s="223"/>
      <c r="F119" s="223"/>
      <c r="G119" s="223"/>
      <c r="H119" s="313"/>
      <c r="I119" s="147"/>
      <c r="J119" s="245" t="s">
        <v>27</v>
      </c>
      <c r="K119" s="214">
        <f t="shared" si="31"/>
        <v>959237</v>
      </c>
      <c r="L119" s="215">
        <v>191847.4</v>
      </c>
      <c r="M119" s="215">
        <v>191847.4</v>
      </c>
      <c r="N119" s="215">
        <v>191847.4</v>
      </c>
      <c r="O119" s="215">
        <v>191847.4</v>
      </c>
      <c r="P119" s="215">
        <v>191847.4</v>
      </c>
      <c r="Q119" s="191"/>
      <c r="R119" s="204"/>
      <c r="S119" s="47"/>
      <c r="T119" s="47"/>
      <c r="U119" s="47"/>
      <c r="V119" s="47"/>
      <c r="W119" s="47"/>
      <c r="X119" s="47"/>
      <c r="Y119" s="6"/>
      <c r="Z119" s="27"/>
      <c r="AA119" s="27"/>
      <c r="AB119" s="6"/>
      <c r="AC119" s="6"/>
      <c r="AD119" s="22">
        <f>6882+L118</f>
        <v>28198.400000000001</v>
      </c>
      <c r="AE119" s="6"/>
      <c r="AF119" s="6"/>
      <c r="AG119" s="6"/>
      <c r="AH119" s="6"/>
    </row>
    <row r="120" spans="1:34" ht="39.75" customHeight="1">
      <c r="A120" s="95"/>
      <c r="B120" s="308" t="s">
        <v>31</v>
      </c>
      <c r="C120" s="221"/>
      <c r="D120" s="221"/>
      <c r="E120" s="221"/>
      <c r="F120" s="221"/>
      <c r="G120" s="221"/>
      <c r="H120" s="343" t="s">
        <v>70</v>
      </c>
      <c r="I120" s="340" t="s">
        <v>114</v>
      </c>
      <c r="J120" s="245" t="s">
        <v>55</v>
      </c>
      <c r="K120" s="214">
        <f t="shared" si="31"/>
        <v>0</v>
      </c>
      <c r="L120" s="215"/>
      <c r="M120" s="215"/>
      <c r="N120" s="215"/>
      <c r="O120" s="215"/>
      <c r="P120" s="215"/>
      <c r="Q120" s="192"/>
      <c r="R120" s="205"/>
      <c r="S120" s="48"/>
      <c r="T120" s="48"/>
      <c r="U120" s="48"/>
      <c r="V120" s="48"/>
      <c r="W120" s="48"/>
      <c r="X120" s="48"/>
      <c r="Y120" s="6"/>
      <c r="Z120" s="27"/>
      <c r="AA120" s="27"/>
      <c r="AB120" s="6"/>
      <c r="AC120" s="6"/>
      <c r="AD120" s="22"/>
      <c r="AE120" s="6"/>
      <c r="AF120" s="6"/>
      <c r="AG120" s="6"/>
      <c r="AH120" s="6"/>
    </row>
    <row r="121" spans="1:34" ht="31.5" customHeight="1">
      <c r="A121" s="103"/>
      <c r="B121" s="309"/>
      <c r="C121" s="222"/>
      <c r="D121" s="222"/>
      <c r="E121" s="222"/>
      <c r="F121" s="222"/>
      <c r="G121" s="222"/>
      <c r="H121" s="344"/>
      <c r="I121" s="341"/>
      <c r="J121" s="39" t="s">
        <v>26</v>
      </c>
      <c r="K121" s="37">
        <f t="shared" si="31"/>
        <v>0</v>
      </c>
      <c r="L121" s="47"/>
      <c r="M121" s="47"/>
      <c r="N121" s="47"/>
      <c r="O121" s="47"/>
      <c r="P121" s="47"/>
      <c r="Q121" s="192"/>
      <c r="R121" s="205"/>
      <c r="S121" s="48"/>
      <c r="T121" s="48"/>
      <c r="U121" s="48"/>
      <c r="V121" s="48"/>
      <c r="W121" s="48"/>
      <c r="X121" s="48"/>
      <c r="Y121" s="6"/>
      <c r="Z121" s="27"/>
      <c r="AA121" s="27"/>
      <c r="AB121" s="6"/>
      <c r="AC121" s="6"/>
      <c r="AD121" s="6"/>
      <c r="AE121" s="6"/>
      <c r="AF121" s="6"/>
      <c r="AG121" s="6"/>
      <c r="AH121" s="6"/>
    </row>
    <row r="122" spans="1:34" ht="25.5" customHeight="1">
      <c r="A122" s="54"/>
      <c r="B122" s="99"/>
      <c r="C122" s="223"/>
      <c r="D122" s="223"/>
      <c r="E122" s="223"/>
      <c r="F122" s="223"/>
      <c r="G122" s="223"/>
      <c r="H122" s="345"/>
      <c r="I122" s="342"/>
      <c r="J122" s="39" t="s">
        <v>27</v>
      </c>
      <c r="K122" s="37">
        <f t="shared" si="31"/>
        <v>0</v>
      </c>
      <c r="L122" s="47"/>
      <c r="M122" s="47"/>
      <c r="N122" s="47"/>
      <c r="O122" s="47"/>
      <c r="P122" s="47"/>
      <c r="Q122" s="192"/>
      <c r="R122" s="205"/>
      <c r="S122" s="48"/>
      <c r="T122" s="48"/>
      <c r="U122" s="48"/>
      <c r="V122" s="48"/>
      <c r="W122" s="48"/>
      <c r="X122" s="48"/>
      <c r="Y122" s="6"/>
      <c r="Z122" s="27"/>
      <c r="AA122" s="27"/>
      <c r="AB122" s="6"/>
      <c r="AC122" s="6"/>
      <c r="AD122" s="6"/>
      <c r="AE122" s="6"/>
      <c r="AF122" s="6"/>
      <c r="AG122" s="6"/>
      <c r="AH122" s="6"/>
    </row>
    <row r="123" spans="1:34" ht="20.100000000000001" customHeight="1">
      <c r="A123" s="132" t="s">
        <v>79</v>
      </c>
      <c r="B123" s="133"/>
      <c r="C123" s="237"/>
      <c r="D123" s="237"/>
      <c r="E123" s="237"/>
      <c r="F123" s="237"/>
      <c r="G123" s="237"/>
      <c r="H123" s="133"/>
      <c r="I123" s="134"/>
      <c r="J123" s="45"/>
      <c r="K123" s="46">
        <f>SUM(K113:K122)</f>
        <v>1452573.6</v>
      </c>
      <c r="L123" s="46">
        <f t="shared" ref="L123:Q123" si="32">SUM(L113:L122)</f>
        <v>289484.19999999995</v>
      </c>
      <c r="M123" s="46">
        <f t="shared" si="32"/>
        <v>290034.19999999995</v>
      </c>
      <c r="N123" s="46">
        <f t="shared" si="32"/>
        <v>290589.19999999995</v>
      </c>
      <c r="O123" s="46">
        <f t="shared" si="32"/>
        <v>291149.69999999995</v>
      </c>
      <c r="P123" s="46">
        <f t="shared" si="32"/>
        <v>291316.3</v>
      </c>
      <c r="Q123" s="46">
        <f t="shared" si="32"/>
        <v>0</v>
      </c>
      <c r="R123" s="46">
        <f>SUM(R113:R122)</f>
        <v>0</v>
      </c>
      <c r="S123" s="46">
        <f>SUM(S113:S122)</f>
        <v>0</v>
      </c>
      <c r="T123" s="46"/>
      <c r="U123" s="46"/>
      <c r="V123" s="46"/>
      <c r="W123" s="46"/>
      <c r="X123" s="46"/>
      <c r="Y123" s="6"/>
      <c r="Z123" s="27"/>
      <c r="AA123" s="27"/>
      <c r="AB123" s="6"/>
      <c r="AC123" s="6"/>
      <c r="AD123" s="6"/>
      <c r="AE123" s="6"/>
      <c r="AF123" s="6"/>
      <c r="AG123" s="6"/>
      <c r="AH123" s="6"/>
    </row>
    <row r="124" spans="1:34" ht="20.100000000000001" customHeight="1">
      <c r="A124" s="135" t="s">
        <v>40</v>
      </c>
      <c r="B124" s="136"/>
      <c r="C124" s="238"/>
      <c r="D124" s="238"/>
      <c r="E124" s="238"/>
      <c r="F124" s="238"/>
      <c r="G124" s="238"/>
      <c r="H124" s="136"/>
      <c r="I124" s="137"/>
      <c r="J124" s="45" t="s">
        <v>55</v>
      </c>
      <c r="K124" s="46">
        <f t="shared" ref="K124:S124" si="33">K113+K114+K117+K120</f>
        <v>69661.600000000006</v>
      </c>
      <c r="L124" s="46">
        <f t="shared" si="33"/>
        <v>12993.8</v>
      </c>
      <c r="M124" s="46">
        <f t="shared" si="33"/>
        <v>13493.8</v>
      </c>
      <c r="N124" s="46">
        <f t="shared" si="33"/>
        <v>13998.8</v>
      </c>
      <c r="O124" s="46">
        <f t="shared" si="33"/>
        <v>14509.3</v>
      </c>
      <c r="P124" s="46">
        <f t="shared" si="33"/>
        <v>14665.9</v>
      </c>
      <c r="Q124" s="46">
        <f t="shared" si="33"/>
        <v>0</v>
      </c>
      <c r="R124" s="46">
        <f t="shared" si="33"/>
        <v>0</v>
      </c>
      <c r="S124" s="46">
        <f t="shared" si="33"/>
        <v>0</v>
      </c>
      <c r="T124" s="46"/>
      <c r="U124" s="46"/>
      <c r="V124" s="46"/>
      <c r="W124" s="46"/>
      <c r="X124" s="46"/>
      <c r="Y124" s="6"/>
      <c r="Z124" s="27"/>
      <c r="AA124" s="27"/>
      <c r="AB124" s="6"/>
      <c r="AC124" s="6"/>
      <c r="AD124" s="6"/>
      <c r="AE124" s="6"/>
      <c r="AF124" s="6"/>
      <c r="AG124" s="6"/>
      <c r="AH124" s="6"/>
    </row>
    <row r="125" spans="1:34" ht="20.100000000000001" customHeight="1">
      <c r="A125" s="138"/>
      <c r="B125" s="139"/>
      <c r="C125" s="239"/>
      <c r="D125" s="239"/>
      <c r="E125" s="239"/>
      <c r="F125" s="239"/>
      <c r="G125" s="239"/>
      <c r="H125" s="139"/>
      <c r="I125" s="140"/>
      <c r="J125" s="45" t="s">
        <v>26</v>
      </c>
      <c r="K125" s="46">
        <f>K115+K118+K121</f>
        <v>113983</v>
      </c>
      <c r="L125" s="46">
        <f t="shared" ref="L125:Q126" si="34">L115+L118+L121</f>
        <v>22704.600000000002</v>
      </c>
      <c r="M125" s="46">
        <f t="shared" si="34"/>
        <v>22754.600000000002</v>
      </c>
      <c r="N125" s="46">
        <f t="shared" si="34"/>
        <v>22804.600000000002</v>
      </c>
      <c r="O125" s="46">
        <f t="shared" si="34"/>
        <v>22854.600000000002</v>
      </c>
      <c r="P125" s="46">
        <f t="shared" si="34"/>
        <v>22864.600000000002</v>
      </c>
      <c r="Q125" s="46">
        <f t="shared" si="34"/>
        <v>0</v>
      </c>
      <c r="R125" s="46">
        <f>R115+R118+R121</f>
        <v>0</v>
      </c>
      <c r="S125" s="46">
        <f>S115+S118+S121</f>
        <v>0</v>
      </c>
      <c r="T125" s="46"/>
      <c r="U125" s="46"/>
      <c r="V125" s="46"/>
      <c r="W125" s="46"/>
      <c r="X125" s="46"/>
      <c r="Y125" s="6"/>
      <c r="Z125" s="27"/>
      <c r="AA125" s="27"/>
      <c r="AB125" s="6"/>
      <c r="AC125" s="6"/>
      <c r="AD125" s="6"/>
      <c r="AE125" s="6"/>
      <c r="AF125" s="6"/>
      <c r="AG125" s="6"/>
      <c r="AH125" s="6"/>
    </row>
    <row r="126" spans="1:34" ht="20.100000000000001" customHeight="1">
      <c r="A126" s="141"/>
      <c r="B126" s="142"/>
      <c r="C126" s="240"/>
      <c r="D126" s="240"/>
      <c r="E126" s="240"/>
      <c r="F126" s="240"/>
      <c r="G126" s="240"/>
      <c r="H126" s="142"/>
      <c r="I126" s="143"/>
      <c r="J126" s="45" t="s">
        <v>27</v>
      </c>
      <c r="K126" s="46">
        <f>K116+K119+K122</f>
        <v>1268929</v>
      </c>
      <c r="L126" s="46">
        <f t="shared" si="34"/>
        <v>253785.8</v>
      </c>
      <c r="M126" s="46">
        <f t="shared" si="34"/>
        <v>253785.8</v>
      </c>
      <c r="N126" s="46">
        <f t="shared" si="34"/>
        <v>253785.8</v>
      </c>
      <c r="O126" s="46">
        <f t="shared" si="34"/>
        <v>253785.8</v>
      </c>
      <c r="P126" s="46">
        <f t="shared" si="34"/>
        <v>253785.8</v>
      </c>
      <c r="Q126" s="46">
        <f t="shared" si="34"/>
        <v>0</v>
      </c>
      <c r="R126" s="46">
        <f>R116+R119+R122</f>
        <v>0</v>
      </c>
      <c r="S126" s="46">
        <f>S116+S119+S122</f>
        <v>0</v>
      </c>
      <c r="T126" s="46"/>
      <c r="U126" s="46"/>
      <c r="V126" s="46"/>
      <c r="W126" s="46"/>
      <c r="X126" s="46"/>
      <c r="Y126" s="6"/>
      <c r="Z126" s="27"/>
      <c r="AA126" s="27"/>
      <c r="AB126" s="6"/>
      <c r="AC126" s="6"/>
      <c r="AD126" s="6"/>
      <c r="AE126" s="6"/>
      <c r="AF126" s="6"/>
      <c r="AG126" s="6"/>
      <c r="AH126" s="6"/>
    </row>
    <row r="127" spans="1:34" ht="56.25" customHeight="1">
      <c r="A127" s="311" t="s">
        <v>80</v>
      </c>
      <c r="B127" s="96" t="s">
        <v>32</v>
      </c>
      <c r="C127" s="221">
        <v>60</v>
      </c>
      <c r="D127" s="221">
        <v>65</v>
      </c>
      <c r="E127" s="221">
        <v>70</v>
      </c>
      <c r="F127" s="221">
        <v>75</v>
      </c>
      <c r="G127" s="221">
        <v>80</v>
      </c>
      <c r="H127" s="311" t="s">
        <v>113</v>
      </c>
      <c r="I127" s="274" t="s">
        <v>49</v>
      </c>
      <c r="J127" s="39" t="s">
        <v>55</v>
      </c>
      <c r="K127" s="37">
        <f t="shared" ref="K127:K155" si="35">SUM(L127:P127)</f>
        <v>61.000000000000007</v>
      </c>
      <c r="L127" s="272">
        <v>10</v>
      </c>
      <c r="M127" s="219">
        <f t="shared" ref="M127:P128" si="36">ROUND((L127*1.1),1)</f>
        <v>11</v>
      </c>
      <c r="N127" s="219">
        <f t="shared" si="36"/>
        <v>12.1</v>
      </c>
      <c r="O127" s="219">
        <f t="shared" si="36"/>
        <v>13.3</v>
      </c>
      <c r="P127" s="219">
        <f t="shared" si="36"/>
        <v>14.6</v>
      </c>
      <c r="Q127" s="189"/>
      <c r="R127" s="202"/>
      <c r="S127" s="55"/>
      <c r="T127" s="55"/>
      <c r="U127" s="55"/>
      <c r="V127" s="55"/>
      <c r="W127" s="55"/>
      <c r="X127" s="55"/>
      <c r="Y127" s="6"/>
      <c r="Z127" s="27"/>
      <c r="AA127" s="27"/>
      <c r="AB127" s="6"/>
      <c r="AC127" s="6"/>
      <c r="AD127" s="6"/>
      <c r="AE127" s="6"/>
      <c r="AF127" s="6"/>
      <c r="AG127" s="6"/>
      <c r="AH127" s="6"/>
    </row>
    <row r="128" spans="1:34" ht="54" customHeight="1">
      <c r="A128" s="312"/>
      <c r="B128" s="97"/>
      <c r="C128" s="222"/>
      <c r="D128" s="222"/>
      <c r="E128" s="222"/>
      <c r="F128" s="222"/>
      <c r="G128" s="222"/>
      <c r="H128" s="312"/>
      <c r="I128" s="280" t="s">
        <v>85</v>
      </c>
      <c r="J128" s="190" t="s">
        <v>55</v>
      </c>
      <c r="K128" s="251">
        <f t="shared" si="35"/>
        <v>122.10000000000001</v>
      </c>
      <c r="L128" s="246">
        <v>20</v>
      </c>
      <c r="M128" s="253">
        <f t="shared" si="36"/>
        <v>22</v>
      </c>
      <c r="N128" s="253">
        <f t="shared" si="36"/>
        <v>24.2</v>
      </c>
      <c r="O128" s="253">
        <f t="shared" si="36"/>
        <v>26.6</v>
      </c>
      <c r="P128" s="253">
        <f t="shared" si="36"/>
        <v>29.3</v>
      </c>
      <c r="Q128" s="209"/>
      <c r="R128" s="209"/>
      <c r="S128" s="55"/>
      <c r="T128" s="55"/>
      <c r="U128" s="55"/>
      <c r="V128" s="55"/>
      <c r="W128" s="55"/>
      <c r="X128" s="55"/>
      <c r="Y128" s="6"/>
      <c r="Z128" s="27"/>
      <c r="AA128" s="27"/>
      <c r="AB128" s="6"/>
      <c r="AC128" s="6"/>
      <c r="AD128" s="6"/>
      <c r="AE128" s="6"/>
      <c r="AF128" s="6"/>
      <c r="AG128" s="6"/>
      <c r="AH128" s="6"/>
    </row>
    <row r="129" spans="1:34" ht="44.25" customHeight="1">
      <c r="A129" s="312"/>
      <c r="B129" s="97"/>
      <c r="C129" s="222"/>
      <c r="D129" s="222"/>
      <c r="E129" s="222"/>
      <c r="F129" s="222"/>
      <c r="G129" s="222"/>
      <c r="H129" s="312"/>
      <c r="I129" s="274" t="s">
        <v>50</v>
      </c>
      <c r="J129" s="39" t="s">
        <v>26</v>
      </c>
      <c r="K129" s="37">
        <f t="shared" si="35"/>
        <v>305.39999999999998</v>
      </c>
      <c r="L129" s="49">
        <f>80-L127-L128</f>
        <v>50</v>
      </c>
      <c r="M129" s="219">
        <f>ROUND((L129*1.1),1)</f>
        <v>55</v>
      </c>
      <c r="N129" s="219">
        <f>ROUND((M129*1.1),1)</f>
        <v>60.5</v>
      </c>
      <c r="O129" s="219">
        <f>ROUND((N129*1.1),1)</f>
        <v>66.599999999999994</v>
      </c>
      <c r="P129" s="219">
        <f>ROUND((O129*1.1),1)</f>
        <v>73.3</v>
      </c>
      <c r="Q129" s="185"/>
      <c r="R129" s="200">
        <f>196.1</f>
        <v>196.1</v>
      </c>
      <c r="S129" s="38"/>
      <c r="T129" s="258" t="s">
        <v>143</v>
      </c>
      <c r="U129" s="38"/>
      <c r="V129" s="38"/>
      <c r="W129" s="38"/>
      <c r="X129" s="38"/>
      <c r="Y129" s="6"/>
      <c r="Z129" s="27" t="s">
        <v>45</v>
      </c>
      <c r="AA129" s="27"/>
      <c r="AB129" s="6"/>
      <c r="AC129" s="6"/>
      <c r="AD129" s="6"/>
      <c r="AE129" s="6"/>
      <c r="AF129" s="6"/>
      <c r="AG129" s="6"/>
      <c r="AH129" s="6"/>
    </row>
    <row r="130" spans="1:34" ht="37.5" customHeight="1">
      <c r="A130" s="97"/>
      <c r="B130" s="99"/>
      <c r="C130" s="223"/>
      <c r="D130" s="223"/>
      <c r="E130" s="223"/>
      <c r="F130" s="223"/>
      <c r="G130" s="223"/>
      <c r="H130" s="313"/>
      <c r="I130" s="274"/>
      <c r="J130" s="39" t="s">
        <v>27</v>
      </c>
      <c r="K130" s="37">
        <f t="shared" si="35"/>
        <v>0</v>
      </c>
      <c r="L130" s="39"/>
      <c r="M130" s="40"/>
      <c r="N130" s="39"/>
      <c r="O130" s="39"/>
      <c r="P130" s="39"/>
      <c r="Q130" s="186"/>
      <c r="R130" s="198"/>
      <c r="S130" s="41"/>
      <c r="T130" s="41"/>
      <c r="U130" s="41"/>
      <c r="V130" s="41"/>
      <c r="W130" s="41"/>
      <c r="X130" s="41"/>
      <c r="Y130" s="6"/>
      <c r="Z130" s="27"/>
      <c r="AA130" s="27"/>
      <c r="AB130" s="6"/>
      <c r="AC130" s="6"/>
      <c r="AD130" s="6"/>
      <c r="AE130" s="6"/>
      <c r="AF130" s="6"/>
      <c r="AG130" s="6"/>
      <c r="AH130" s="6"/>
    </row>
    <row r="131" spans="1:34" ht="31.5" customHeight="1">
      <c r="A131" s="97"/>
      <c r="B131" s="311" t="s">
        <v>145</v>
      </c>
      <c r="C131" s="222">
        <v>3</v>
      </c>
      <c r="D131" s="222">
        <v>5</v>
      </c>
      <c r="E131" s="222">
        <v>5</v>
      </c>
      <c r="F131" s="222">
        <v>5</v>
      </c>
      <c r="G131" s="222">
        <v>5</v>
      </c>
      <c r="H131" s="337" t="s">
        <v>169</v>
      </c>
      <c r="I131" s="311" t="s">
        <v>144</v>
      </c>
      <c r="J131" s="39" t="s">
        <v>55</v>
      </c>
      <c r="K131" s="37"/>
      <c r="L131" s="39"/>
      <c r="M131" s="40"/>
      <c r="N131" s="39"/>
      <c r="O131" s="39"/>
      <c r="P131" s="39"/>
      <c r="Q131" s="186"/>
      <c r="R131" s="198"/>
      <c r="S131" s="41"/>
      <c r="T131" s="41"/>
      <c r="U131" s="41"/>
      <c r="V131" s="41"/>
      <c r="W131" s="41"/>
      <c r="X131" s="41"/>
      <c r="Y131" s="6"/>
      <c r="Z131" s="27"/>
      <c r="AA131" s="27"/>
      <c r="AB131" s="6"/>
      <c r="AC131" s="6"/>
      <c r="AD131" s="6"/>
      <c r="AE131" s="6"/>
      <c r="AF131" s="6"/>
      <c r="AG131" s="6"/>
      <c r="AH131" s="6"/>
    </row>
    <row r="132" spans="1:34" ht="30" customHeight="1">
      <c r="A132" s="97"/>
      <c r="B132" s="312"/>
      <c r="C132" s="222"/>
      <c r="D132" s="222"/>
      <c r="E132" s="222"/>
      <c r="F132" s="222"/>
      <c r="G132" s="222"/>
      <c r="H132" s="338"/>
      <c r="I132" s="312"/>
      <c r="J132" s="39" t="s">
        <v>26</v>
      </c>
      <c r="K132" s="37"/>
      <c r="L132" s="39"/>
      <c r="M132" s="40"/>
      <c r="N132" s="39"/>
      <c r="O132" s="39"/>
      <c r="P132" s="39"/>
      <c r="Q132" s="186"/>
      <c r="R132" s="198"/>
      <c r="S132" s="41"/>
      <c r="T132" s="41"/>
      <c r="U132" s="41"/>
      <c r="V132" s="41"/>
      <c r="W132" s="41"/>
      <c r="X132" s="41"/>
      <c r="Y132" s="6"/>
      <c r="Z132" s="27"/>
      <c r="AA132" s="27"/>
      <c r="AB132" s="6"/>
      <c r="AC132" s="6"/>
      <c r="AD132" s="6"/>
      <c r="AE132" s="6"/>
      <c r="AF132" s="6"/>
      <c r="AG132" s="6"/>
      <c r="AH132" s="6"/>
    </row>
    <row r="133" spans="1:34" ht="26.25" customHeight="1">
      <c r="A133" s="99"/>
      <c r="B133" s="313"/>
      <c r="C133" s="223"/>
      <c r="D133" s="223"/>
      <c r="E133" s="223"/>
      <c r="F133" s="223"/>
      <c r="G133" s="223"/>
      <c r="H133" s="339"/>
      <c r="I133" s="313"/>
      <c r="J133" s="39" t="s">
        <v>27</v>
      </c>
      <c r="K133" s="37"/>
      <c r="L133" s="39"/>
      <c r="M133" s="40"/>
      <c r="N133" s="39"/>
      <c r="O133" s="39"/>
      <c r="P133" s="39"/>
      <c r="Q133" s="186"/>
      <c r="R133" s="198"/>
      <c r="S133" s="41"/>
      <c r="T133" s="41"/>
      <c r="U133" s="41"/>
      <c r="V133" s="41"/>
      <c r="W133" s="41"/>
      <c r="X133" s="41"/>
      <c r="Y133" s="6"/>
      <c r="Z133" s="27"/>
      <c r="AA133" s="27"/>
      <c r="AB133" s="6"/>
      <c r="AC133" s="6"/>
      <c r="AD133" s="6"/>
      <c r="AE133" s="6"/>
      <c r="AF133" s="6"/>
      <c r="AG133" s="6"/>
      <c r="AH133" s="6"/>
    </row>
    <row r="134" spans="1:34" ht="291" customHeight="1">
      <c r="A134" s="293"/>
      <c r="B134" s="96" t="s">
        <v>115</v>
      </c>
      <c r="C134" s="221">
        <v>120</v>
      </c>
      <c r="D134" s="221">
        <v>130</v>
      </c>
      <c r="E134" s="221">
        <v>130</v>
      </c>
      <c r="F134" s="221">
        <v>150</v>
      </c>
      <c r="G134" s="221">
        <v>150</v>
      </c>
      <c r="H134" s="96" t="s">
        <v>170</v>
      </c>
      <c r="I134" s="286" t="s">
        <v>177</v>
      </c>
      <c r="J134" s="39" t="s">
        <v>55</v>
      </c>
      <c r="K134" s="37">
        <f t="shared" si="35"/>
        <v>122.10000000000001</v>
      </c>
      <c r="L134" s="270">
        <v>20</v>
      </c>
      <c r="M134" s="219">
        <f t="shared" ref="M134:P136" si="37">ROUND((L134*1.1),1)</f>
        <v>22</v>
      </c>
      <c r="N134" s="219">
        <f t="shared" si="37"/>
        <v>24.2</v>
      </c>
      <c r="O134" s="219">
        <f t="shared" si="37"/>
        <v>26.6</v>
      </c>
      <c r="P134" s="219">
        <f t="shared" si="37"/>
        <v>29.3</v>
      </c>
      <c r="Q134" s="186"/>
      <c r="R134" s="198"/>
      <c r="S134" s="41"/>
      <c r="T134" s="41"/>
      <c r="U134" s="41"/>
      <c r="V134" s="41"/>
      <c r="W134" s="41"/>
      <c r="X134" s="41"/>
      <c r="Y134" s="6"/>
      <c r="Z134" s="27"/>
      <c r="AA134" s="27"/>
      <c r="AB134" s="6"/>
      <c r="AC134" s="6"/>
      <c r="AD134" s="6"/>
      <c r="AE134" s="6"/>
      <c r="AF134" s="6"/>
      <c r="AG134" s="6"/>
      <c r="AH134" s="6"/>
    </row>
    <row r="135" spans="1:34" ht="50.25" customHeight="1">
      <c r="A135" s="294"/>
      <c r="B135" s="97"/>
      <c r="C135" s="222"/>
      <c r="D135" s="222"/>
      <c r="E135" s="222"/>
      <c r="F135" s="222"/>
      <c r="G135" s="222"/>
      <c r="H135" s="176"/>
      <c r="I135" s="280" t="s">
        <v>85</v>
      </c>
      <c r="J135" s="190" t="s">
        <v>55</v>
      </c>
      <c r="K135" s="251">
        <f t="shared" si="35"/>
        <v>122.10000000000001</v>
      </c>
      <c r="L135" s="214">
        <v>20</v>
      </c>
      <c r="M135" s="253">
        <f t="shared" si="37"/>
        <v>22</v>
      </c>
      <c r="N135" s="253">
        <f t="shared" si="37"/>
        <v>24.2</v>
      </c>
      <c r="O135" s="253">
        <f t="shared" si="37"/>
        <v>26.6</v>
      </c>
      <c r="P135" s="253">
        <f t="shared" si="37"/>
        <v>29.3</v>
      </c>
      <c r="Q135" s="197"/>
      <c r="R135" s="197"/>
      <c r="S135" s="38"/>
      <c r="T135" s="258" t="s">
        <v>147</v>
      </c>
      <c r="U135" s="38"/>
      <c r="V135" s="38"/>
      <c r="W135" s="38"/>
      <c r="X135" s="38"/>
      <c r="Y135" s="6"/>
      <c r="Z135" s="27"/>
      <c r="AA135" s="27"/>
      <c r="AB135" s="6"/>
      <c r="AC135" s="6"/>
      <c r="AD135" s="6"/>
      <c r="AE135" s="6"/>
      <c r="AF135" s="6"/>
      <c r="AG135" s="6"/>
      <c r="AH135" s="6"/>
    </row>
    <row r="136" spans="1:34" ht="43.5" customHeight="1">
      <c r="A136" s="294"/>
      <c r="B136" s="97"/>
      <c r="C136" s="222"/>
      <c r="D136" s="222"/>
      <c r="E136" s="222"/>
      <c r="F136" s="222"/>
      <c r="G136" s="222"/>
      <c r="H136" s="175"/>
      <c r="I136" s="274" t="s">
        <v>50</v>
      </c>
      <c r="J136" s="39" t="s">
        <v>26</v>
      </c>
      <c r="K136" s="37">
        <f t="shared" si="35"/>
        <v>671.5</v>
      </c>
      <c r="L136" s="49">
        <f>150-L134-L135</f>
        <v>110</v>
      </c>
      <c r="M136" s="219">
        <f t="shared" si="37"/>
        <v>121</v>
      </c>
      <c r="N136" s="219">
        <f t="shared" si="37"/>
        <v>133.1</v>
      </c>
      <c r="O136" s="219">
        <f t="shared" si="37"/>
        <v>146.4</v>
      </c>
      <c r="P136" s="219">
        <f t="shared" si="37"/>
        <v>161</v>
      </c>
      <c r="Q136" s="186"/>
      <c r="R136" s="198">
        <f>83.4+3.5+54.5</f>
        <v>141.4</v>
      </c>
      <c r="S136" s="41"/>
      <c r="T136" s="41"/>
      <c r="U136" s="41"/>
      <c r="V136" s="41"/>
      <c r="W136" s="41"/>
      <c r="X136" s="41"/>
      <c r="Y136" s="6"/>
      <c r="Z136" s="27" t="s">
        <v>120</v>
      </c>
      <c r="AA136" s="27"/>
      <c r="AB136" s="6"/>
      <c r="AC136" s="6"/>
      <c r="AD136" s="6"/>
      <c r="AE136" s="6"/>
      <c r="AF136" s="6"/>
      <c r="AG136" s="6"/>
      <c r="AH136" s="6"/>
    </row>
    <row r="137" spans="1:34" ht="33.75" customHeight="1">
      <c r="A137" s="294"/>
      <c r="B137" s="99"/>
      <c r="C137" s="223"/>
      <c r="D137" s="223"/>
      <c r="E137" s="223"/>
      <c r="F137" s="223"/>
      <c r="G137" s="223"/>
      <c r="H137" s="257"/>
      <c r="I137" s="156"/>
      <c r="J137" s="39" t="s">
        <v>27</v>
      </c>
      <c r="K137" s="37">
        <f t="shared" si="35"/>
        <v>0</v>
      </c>
      <c r="L137" s="39"/>
      <c r="M137" s="40"/>
      <c r="N137" s="39"/>
      <c r="O137" s="39"/>
      <c r="P137" s="39"/>
      <c r="Q137" s="186"/>
      <c r="R137" s="198"/>
      <c r="S137" s="41"/>
      <c r="T137" s="41"/>
      <c r="U137" s="41"/>
      <c r="V137" s="41"/>
      <c r="W137" s="41"/>
      <c r="X137" s="41"/>
      <c r="Y137" s="6"/>
      <c r="Z137" s="27"/>
      <c r="AA137" s="27"/>
      <c r="AB137" s="6"/>
      <c r="AC137" s="6"/>
      <c r="AD137" s="6"/>
      <c r="AE137" s="6"/>
      <c r="AF137" s="6"/>
      <c r="AG137" s="6"/>
      <c r="AH137" s="6"/>
    </row>
    <row r="138" spans="1:34" ht="54" customHeight="1">
      <c r="A138" s="294"/>
      <c r="B138" s="97" t="s">
        <v>158</v>
      </c>
      <c r="C138" s="222">
        <v>30</v>
      </c>
      <c r="D138" s="222">
        <v>30</v>
      </c>
      <c r="E138" s="222">
        <v>30</v>
      </c>
      <c r="F138" s="222">
        <v>30</v>
      </c>
      <c r="G138" s="222">
        <v>30</v>
      </c>
      <c r="H138" s="337" t="s">
        <v>163</v>
      </c>
      <c r="I138" s="311" t="s">
        <v>144</v>
      </c>
      <c r="J138" s="39" t="s">
        <v>55</v>
      </c>
      <c r="K138" s="37">
        <f t="shared" si="35"/>
        <v>488.5</v>
      </c>
      <c r="L138" s="270">
        <v>80</v>
      </c>
      <c r="M138" s="219">
        <f>ROUND((L138*1.1),1)</f>
        <v>88</v>
      </c>
      <c r="N138" s="219">
        <f>ROUND((M138*1.1),1)</f>
        <v>96.8</v>
      </c>
      <c r="O138" s="219">
        <f>ROUND((N138*1.1),1)</f>
        <v>106.5</v>
      </c>
      <c r="P138" s="219">
        <f>ROUND((O138*1.1),1)</f>
        <v>117.2</v>
      </c>
      <c r="Q138" s="186"/>
      <c r="R138" s="198"/>
      <c r="S138" s="41"/>
      <c r="T138" s="41"/>
      <c r="U138" s="41"/>
      <c r="V138" s="41"/>
      <c r="W138" s="41"/>
      <c r="X138" s="41"/>
      <c r="Y138" s="6"/>
      <c r="Z138" s="27"/>
      <c r="AA138" s="27"/>
      <c r="AB138" s="6"/>
      <c r="AC138" s="6"/>
      <c r="AD138" s="6"/>
      <c r="AE138" s="6"/>
      <c r="AF138" s="6"/>
      <c r="AG138" s="6"/>
      <c r="AH138" s="6"/>
    </row>
    <row r="139" spans="1:34" ht="52.5" customHeight="1">
      <c r="A139" s="294"/>
      <c r="B139" s="97"/>
      <c r="C139" s="222"/>
      <c r="D139" s="222"/>
      <c r="E139" s="222"/>
      <c r="F139" s="222"/>
      <c r="G139" s="222"/>
      <c r="H139" s="338"/>
      <c r="I139" s="312"/>
      <c r="J139" s="57" t="s">
        <v>30</v>
      </c>
      <c r="K139" s="37">
        <f t="shared" si="35"/>
        <v>450</v>
      </c>
      <c r="L139" s="49">
        <v>80</v>
      </c>
      <c r="M139" s="260">
        <v>85</v>
      </c>
      <c r="N139" s="49">
        <v>90</v>
      </c>
      <c r="O139" s="49">
        <v>95</v>
      </c>
      <c r="P139" s="49">
        <v>100</v>
      </c>
      <c r="Q139" s="186"/>
      <c r="R139" s="198"/>
      <c r="S139" s="41"/>
      <c r="T139" s="41"/>
      <c r="U139" s="41"/>
      <c r="V139" s="41"/>
      <c r="W139" s="41"/>
      <c r="X139" s="41"/>
      <c r="Y139" s="6"/>
      <c r="Z139" s="27"/>
      <c r="AA139" s="27"/>
      <c r="AB139" s="6"/>
      <c r="AC139" s="6"/>
      <c r="AD139" s="6"/>
      <c r="AE139" s="6"/>
      <c r="AF139" s="6"/>
      <c r="AG139" s="6"/>
      <c r="AH139" s="6"/>
    </row>
    <row r="140" spans="1:34" ht="54" customHeight="1">
      <c r="A140" s="294"/>
      <c r="B140" s="97"/>
      <c r="C140" s="222"/>
      <c r="D140" s="222"/>
      <c r="E140" s="222"/>
      <c r="F140" s="222"/>
      <c r="G140" s="222"/>
      <c r="H140" s="339"/>
      <c r="I140" s="313"/>
      <c r="J140" s="39" t="s">
        <v>27</v>
      </c>
      <c r="K140" s="37">
        <f t="shared" si="35"/>
        <v>0</v>
      </c>
      <c r="L140" s="39"/>
      <c r="M140" s="40"/>
      <c r="N140" s="39"/>
      <c r="O140" s="39"/>
      <c r="P140" s="39"/>
      <c r="Q140" s="186"/>
      <c r="R140" s="198"/>
      <c r="S140" s="41"/>
      <c r="T140" s="41"/>
      <c r="U140" s="41"/>
      <c r="V140" s="41"/>
      <c r="W140" s="41"/>
      <c r="X140" s="41"/>
      <c r="Y140" s="6"/>
      <c r="Z140" s="27"/>
      <c r="AA140" s="27"/>
      <c r="AB140" s="6"/>
      <c r="AC140" s="6"/>
      <c r="AD140" s="6"/>
      <c r="AE140" s="6"/>
      <c r="AF140" s="6"/>
      <c r="AG140" s="6"/>
      <c r="AH140" s="6"/>
    </row>
    <row r="141" spans="1:34" s="6" customFormat="1" ht="71.25" customHeight="1">
      <c r="A141" s="182"/>
      <c r="B141" s="96" t="s">
        <v>153</v>
      </c>
      <c r="C141" s="221">
        <v>60</v>
      </c>
      <c r="D141" s="221">
        <v>60</v>
      </c>
      <c r="E141" s="221">
        <v>60</v>
      </c>
      <c r="F141" s="221">
        <v>60</v>
      </c>
      <c r="G141" s="221">
        <v>60</v>
      </c>
      <c r="H141" s="330" t="s">
        <v>159</v>
      </c>
      <c r="I141" s="311" t="s">
        <v>92</v>
      </c>
      <c r="J141" s="39" t="s">
        <v>55</v>
      </c>
      <c r="K141" s="37">
        <f t="shared" si="35"/>
        <v>427.4</v>
      </c>
      <c r="L141" s="270">
        <v>70</v>
      </c>
      <c r="M141" s="219">
        <f>ROUND((L141*1.1),1)</f>
        <v>77</v>
      </c>
      <c r="N141" s="219">
        <f>ROUND((M141*1.1),1)</f>
        <v>84.7</v>
      </c>
      <c r="O141" s="219">
        <f>ROUND((N141*1.1),1)</f>
        <v>93.2</v>
      </c>
      <c r="P141" s="219">
        <f>ROUND((O141*1.1),1)</f>
        <v>102.5</v>
      </c>
      <c r="Q141" s="190"/>
      <c r="R141" s="203"/>
      <c r="S141" s="39"/>
      <c r="T141" s="39"/>
      <c r="U141" s="39"/>
      <c r="V141" s="39"/>
      <c r="W141" s="39"/>
      <c r="X141" s="39"/>
      <c r="Z141" s="27"/>
      <c r="AA141" s="27"/>
    </row>
    <row r="142" spans="1:34" ht="49.5" customHeight="1">
      <c r="A142" s="182"/>
      <c r="B142" s="97"/>
      <c r="C142" s="222"/>
      <c r="D142" s="222"/>
      <c r="E142" s="222"/>
      <c r="F142" s="222"/>
      <c r="G142" s="222"/>
      <c r="H142" s="330"/>
      <c r="I142" s="312"/>
      <c r="J142" s="57" t="s">
        <v>30</v>
      </c>
      <c r="K142" s="37">
        <f t="shared" si="35"/>
        <v>0</v>
      </c>
      <c r="L142" s="57"/>
      <c r="M142" s="242"/>
      <c r="N142" s="57"/>
      <c r="O142" s="57"/>
      <c r="P142" s="57"/>
      <c r="Q142" s="193"/>
      <c r="R142" s="206"/>
      <c r="S142" s="58"/>
      <c r="T142" s="58"/>
      <c r="U142" s="58"/>
      <c r="V142" s="58"/>
      <c r="W142" s="58"/>
      <c r="X142" s="58"/>
      <c r="Y142" s="59"/>
      <c r="Z142" s="33"/>
      <c r="AA142" s="33"/>
      <c r="AB142" s="59"/>
      <c r="AC142" s="59"/>
      <c r="AD142" s="59"/>
      <c r="AE142" s="59"/>
      <c r="AF142" s="59"/>
      <c r="AG142" s="59"/>
      <c r="AH142" s="59"/>
    </row>
    <row r="143" spans="1:34" ht="42.75" customHeight="1">
      <c r="A143" s="182"/>
      <c r="B143" s="99"/>
      <c r="C143" s="223"/>
      <c r="D143" s="223"/>
      <c r="E143" s="223"/>
      <c r="F143" s="223"/>
      <c r="G143" s="223"/>
      <c r="H143" s="330"/>
      <c r="I143" s="313"/>
      <c r="J143" s="39" t="s">
        <v>27</v>
      </c>
      <c r="K143" s="37">
        <f t="shared" si="35"/>
        <v>0</v>
      </c>
      <c r="L143" s="39"/>
      <c r="M143" s="40"/>
      <c r="N143" s="39"/>
      <c r="O143" s="39"/>
      <c r="P143" s="39"/>
      <c r="Q143" s="186"/>
      <c r="R143" s="198"/>
      <c r="S143" s="41"/>
      <c r="T143" s="41"/>
      <c r="U143" s="41"/>
      <c r="V143" s="41"/>
      <c r="W143" s="41"/>
      <c r="X143" s="41"/>
      <c r="Y143" s="6"/>
      <c r="Z143" s="27"/>
      <c r="AA143" s="27"/>
      <c r="AB143" s="6"/>
      <c r="AC143" s="6"/>
      <c r="AD143" s="6"/>
      <c r="AE143" s="6"/>
      <c r="AF143" s="6"/>
      <c r="AG143" s="6"/>
      <c r="AH143" s="6"/>
    </row>
    <row r="144" spans="1:34" ht="52.5" customHeight="1">
      <c r="A144" s="182"/>
      <c r="B144" s="96" t="s">
        <v>153</v>
      </c>
      <c r="C144" s="221">
        <v>24</v>
      </c>
      <c r="D144" s="221">
        <v>24</v>
      </c>
      <c r="E144" s="221">
        <v>24</v>
      </c>
      <c r="F144" s="221">
        <v>24</v>
      </c>
      <c r="G144" s="221">
        <v>24</v>
      </c>
      <c r="H144" s="330" t="s">
        <v>160</v>
      </c>
      <c r="I144" s="311" t="s">
        <v>151</v>
      </c>
      <c r="J144" s="39" t="s">
        <v>55</v>
      </c>
      <c r="K144" s="37">
        <f t="shared" si="35"/>
        <v>42.900000000000006</v>
      </c>
      <c r="L144" s="270">
        <v>7</v>
      </c>
      <c r="M144" s="219">
        <f>ROUND((L144*1.1),1)</f>
        <v>7.7</v>
      </c>
      <c r="N144" s="219">
        <f>ROUND((M144*1.1),1)</f>
        <v>8.5</v>
      </c>
      <c r="O144" s="219">
        <f>ROUND((N144*1.1),1)</f>
        <v>9.4</v>
      </c>
      <c r="P144" s="219">
        <f>ROUND((O144*1.1),1)</f>
        <v>10.3</v>
      </c>
      <c r="Q144" s="186"/>
      <c r="R144" s="198"/>
      <c r="S144" s="41"/>
      <c r="T144" s="41"/>
      <c r="U144" s="41"/>
      <c r="V144" s="41"/>
      <c r="W144" s="41"/>
      <c r="X144" s="41"/>
      <c r="Y144" s="6"/>
      <c r="Z144" s="27"/>
      <c r="AA144" s="27"/>
      <c r="AB144" s="6"/>
      <c r="AC144" s="6"/>
      <c r="AD144" s="6"/>
      <c r="AE144" s="6"/>
      <c r="AF144" s="6"/>
      <c r="AG144" s="6"/>
      <c r="AH144" s="6"/>
    </row>
    <row r="145" spans="1:34" ht="51.75" customHeight="1">
      <c r="A145" s="182"/>
      <c r="B145" s="97"/>
      <c r="C145" s="222"/>
      <c r="D145" s="222"/>
      <c r="E145" s="222"/>
      <c r="F145" s="222"/>
      <c r="G145" s="222"/>
      <c r="H145" s="330"/>
      <c r="I145" s="312"/>
      <c r="J145" s="57" t="s">
        <v>30</v>
      </c>
      <c r="K145" s="37">
        <f t="shared" si="35"/>
        <v>0</v>
      </c>
      <c r="L145" s="39"/>
      <c r="M145" s="40"/>
      <c r="N145" s="39"/>
      <c r="O145" s="39"/>
      <c r="P145" s="39"/>
      <c r="Q145" s="186"/>
      <c r="R145" s="198"/>
      <c r="S145" s="41"/>
      <c r="T145" s="41"/>
      <c r="U145" s="41"/>
      <c r="V145" s="41"/>
      <c r="W145" s="41"/>
      <c r="X145" s="41"/>
      <c r="Y145" s="6"/>
      <c r="Z145" s="27"/>
      <c r="AA145" s="27"/>
      <c r="AB145" s="6"/>
      <c r="AC145" s="6"/>
      <c r="AD145" s="6"/>
      <c r="AE145" s="6"/>
      <c r="AF145" s="6"/>
      <c r="AG145" s="6"/>
      <c r="AH145" s="6"/>
    </row>
    <row r="146" spans="1:34" ht="45" customHeight="1">
      <c r="A146" s="182"/>
      <c r="B146" s="99"/>
      <c r="C146" s="223"/>
      <c r="D146" s="223"/>
      <c r="E146" s="223"/>
      <c r="F146" s="223"/>
      <c r="G146" s="223"/>
      <c r="H146" s="330"/>
      <c r="I146" s="313"/>
      <c r="J146" s="39" t="s">
        <v>27</v>
      </c>
      <c r="K146" s="37">
        <f t="shared" si="35"/>
        <v>0</v>
      </c>
      <c r="L146" s="39"/>
      <c r="M146" s="40"/>
      <c r="N146" s="39"/>
      <c r="O146" s="39"/>
      <c r="P146" s="39"/>
      <c r="Q146" s="186"/>
      <c r="R146" s="198"/>
      <c r="S146" s="41"/>
      <c r="T146" s="41"/>
      <c r="U146" s="41"/>
      <c r="V146" s="41"/>
      <c r="W146" s="41"/>
      <c r="X146" s="41"/>
      <c r="Y146" s="6"/>
      <c r="Z146" s="27"/>
      <c r="AA146" s="27"/>
      <c r="AB146" s="6"/>
      <c r="AC146" s="6"/>
      <c r="AD146" s="6"/>
      <c r="AE146" s="6"/>
      <c r="AF146" s="6"/>
      <c r="AG146" s="6"/>
      <c r="AH146" s="6"/>
    </row>
    <row r="147" spans="1:34" ht="33.75" customHeight="1">
      <c r="A147" s="182"/>
      <c r="B147" s="96" t="s">
        <v>153</v>
      </c>
      <c r="C147" s="221">
        <v>6</v>
      </c>
      <c r="D147" s="221">
        <v>6</v>
      </c>
      <c r="E147" s="221">
        <v>6</v>
      </c>
      <c r="F147" s="221">
        <v>6</v>
      </c>
      <c r="G147" s="221">
        <v>6</v>
      </c>
      <c r="H147" s="145" t="s">
        <v>190</v>
      </c>
      <c r="I147" s="311" t="s">
        <v>144</v>
      </c>
      <c r="J147" s="39" t="s">
        <v>55</v>
      </c>
      <c r="K147" s="37">
        <f t="shared" si="35"/>
        <v>14.600000000000001</v>
      </c>
      <c r="L147" s="267">
        <v>2.4</v>
      </c>
      <c r="M147" s="219">
        <f>ROUND((L147*1.1),1)</f>
        <v>2.6</v>
      </c>
      <c r="N147" s="219">
        <f>ROUND((M147*1.1),1)</f>
        <v>2.9</v>
      </c>
      <c r="O147" s="219">
        <f>ROUND((N147*1.1),1)</f>
        <v>3.2</v>
      </c>
      <c r="P147" s="219">
        <f>ROUND((O147*1.1),1)</f>
        <v>3.5</v>
      </c>
      <c r="Q147" s="186"/>
      <c r="R147" s="198"/>
      <c r="S147" s="41"/>
      <c r="T147" s="41"/>
      <c r="U147" s="41"/>
      <c r="V147" s="41"/>
      <c r="W147" s="41"/>
      <c r="X147" s="41"/>
      <c r="Y147" s="6"/>
      <c r="Z147" s="27"/>
      <c r="AA147" s="27"/>
      <c r="AB147" s="6"/>
      <c r="AC147" s="6"/>
      <c r="AD147" s="6"/>
      <c r="AE147" s="6"/>
      <c r="AF147" s="6"/>
      <c r="AG147" s="6"/>
      <c r="AH147" s="6"/>
    </row>
    <row r="148" spans="1:34" ht="31.5" customHeight="1">
      <c r="A148" s="182"/>
      <c r="B148" s="97"/>
      <c r="C148" s="222"/>
      <c r="D148" s="222"/>
      <c r="E148" s="222"/>
      <c r="F148" s="222"/>
      <c r="G148" s="222"/>
      <c r="H148" s="146"/>
      <c r="I148" s="312"/>
      <c r="J148" s="57" t="s">
        <v>30</v>
      </c>
      <c r="K148" s="37">
        <f t="shared" si="35"/>
        <v>0</v>
      </c>
      <c r="L148" s="39"/>
      <c r="M148" s="40"/>
      <c r="N148" s="39"/>
      <c r="O148" s="39"/>
      <c r="P148" s="39"/>
      <c r="Q148" s="186"/>
      <c r="R148" s="198"/>
      <c r="S148" s="41"/>
      <c r="T148" s="41"/>
      <c r="U148" s="41"/>
      <c r="V148" s="41"/>
      <c r="W148" s="41"/>
      <c r="X148" s="41"/>
      <c r="Y148" s="6"/>
      <c r="Z148" s="27"/>
      <c r="AA148" s="27"/>
      <c r="AB148" s="6"/>
      <c r="AC148" s="6"/>
      <c r="AD148" s="6"/>
      <c r="AE148" s="6"/>
      <c r="AF148" s="6"/>
      <c r="AG148" s="6"/>
      <c r="AH148" s="6"/>
    </row>
    <row r="149" spans="1:34" ht="24.75" customHeight="1">
      <c r="A149" s="183"/>
      <c r="B149" s="99"/>
      <c r="C149" s="223"/>
      <c r="D149" s="223"/>
      <c r="E149" s="223"/>
      <c r="F149" s="223"/>
      <c r="G149" s="223"/>
      <c r="H149" s="287"/>
      <c r="I149" s="313"/>
      <c r="J149" s="39" t="s">
        <v>27</v>
      </c>
      <c r="K149" s="37">
        <f t="shared" si="35"/>
        <v>0</v>
      </c>
      <c r="L149" s="39"/>
      <c r="M149" s="40"/>
      <c r="N149" s="39"/>
      <c r="O149" s="39"/>
      <c r="P149" s="39"/>
      <c r="Q149" s="186"/>
      <c r="R149" s="198"/>
      <c r="S149" s="41"/>
      <c r="T149" s="41"/>
      <c r="U149" s="41"/>
      <c r="V149" s="41"/>
      <c r="W149" s="41"/>
      <c r="X149" s="41"/>
      <c r="Y149" s="6"/>
      <c r="Z149" s="27"/>
      <c r="AA149" s="27"/>
      <c r="AB149" s="6"/>
      <c r="AC149" s="6"/>
      <c r="AD149" s="6"/>
      <c r="AE149" s="6"/>
      <c r="AF149" s="6"/>
      <c r="AG149" s="6"/>
      <c r="AH149" s="6"/>
    </row>
    <row r="150" spans="1:34" ht="30" customHeight="1">
      <c r="A150" s="295"/>
      <c r="B150" s="96" t="s">
        <v>153</v>
      </c>
      <c r="C150" s="221">
        <v>12</v>
      </c>
      <c r="D150" s="221">
        <v>12</v>
      </c>
      <c r="E150" s="221">
        <v>12</v>
      </c>
      <c r="F150" s="221">
        <v>12</v>
      </c>
      <c r="G150" s="221">
        <v>12</v>
      </c>
      <c r="H150" s="311" t="s">
        <v>191</v>
      </c>
      <c r="I150" s="311" t="s">
        <v>144</v>
      </c>
      <c r="J150" s="39" t="s">
        <v>55</v>
      </c>
      <c r="K150" s="37">
        <f t="shared" si="35"/>
        <v>29.299999999999997</v>
      </c>
      <c r="L150" s="267">
        <v>4.8</v>
      </c>
      <c r="M150" s="219">
        <f>ROUND((L150*1.1),1)</f>
        <v>5.3</v>
      </c>
      <c r="N150" s="219">
        <f>ROUND((M150*1.1),1)</f>
        <v>5.8</v>
      </c>
      <c r="O150" s="219">
        <f>ROUND((N150*1.1),1)</f>
        <v>6.4</v>
      </c>
      <c r="P150" s="219">
        <f>ROUND((O150*1.1),1)</f>
        <v>7</v>
      </c>
      <c r="Q150" s="186"/>
      <c r="R150" s="198"/>
      <c r="S150" s="41"/>
      <c r="T150" s="41"/>
      <c r="U150" s="41"/>
      <c r="V150" s="41"/>
      <c r="W150" s="41"/>
      <c r="X150" s="41"/>
      <c r="Y150" s="6"/>
      <c r="Z150" s="27"/>
      <c r="AA150" s="27"/>
      <c r="AB150" s="6"/>
      <c r="AC150" s="6"/>
      <c r="AD150" s="6"/>
      <c r="AE150" s="6"/>
      <c r="AF150" s="6"/>
      <c r="AG150" s="6"/>
      <c r="AH150" s="6"/>
    </row>
    <row r="151" spans="1:34" ht="27.75" customHeight="1">
      <c r="A151" s="182"/>
      <c r="B151" s="97"/>
      <c r="C151" s="222"/>
      <c r="D151" s="222"/>
      <c r="E151" s="222"/>
      <c r="F151" s="222"/>
      <c r="G151" s="222"/>
      <c r="H151" s="312"/>
      <c r="I151" s="312"/>
      <c r="J151" s="57" t="s">
        <v>30</v>
      </c>
      <c r="K151" s="37">
        <f t="shared" si="35"/>
        <v>0</v>
      </c>
      <c r="L151" s="39"/>
      <c r="M151" s="40"/>
      <c r="N151" s="39"/>
      <c r="O151" s="39"/>
      <c r="P151" s="39"/>
      <c r="Q151" s="186"/>
      <c r="R151" s="198"/>
      <c r="S151" s="41"/>
      <c r="T151" s="41"/>
      <c r="U151" s="41"/>
      <c r="V151" s="41"/>
      <c r="W151" s="41"/>
      <c r="X151" s="41"/>
      <c r="Y151" s="6"/>
      <c r="Z151" s="27"/>
      <c r="AA151" s="27"/>
      <c r="AB151" s="6"/>
      <c r="AC151" s="6"/>
      <c r="AD151" s="6"/>
      <c r="AE151" s="6"/>
      <c r="AF151" s="6"/>
      <c r="AG151" s="6"/>
      <c r="AH151" s="6"/>
    </row>
    <row r="152" spans="1:34" ht="30" customHeight="1">
      <c r="A152" s="182"/>
      <c r="B152" s="99"/>
      <c r="C152" s="223"/>
      <c r="D152" s="223"/>
      <c r="E152" s="223"/>
      <c r="F152" s="223"/>
      <c r="G152" s="223"/>
      <c r="H152" s="313"/>
      <c r="I152" s="313"/>
      <c r="J152" s="39" t="s">
        <v>27</v>
      </c>
      <c r="K152" s="37">
        <f t="shared" si="35"/>
        <v>0</v>
      </c>
      <c r="L152" s="39"/>
      <c r="M152" s="40"/>
      <c r="N152" s="39"/>
      <c r="O152" s="39"/>
      <c r="P152" s="39"/>
      <c r="Q152" s="186"/>
      <c r="R152" s="198"/>
      <c r="S152" s="41"/>
      <c r="T152" s="41"/>
      <c r="U152" s="41"/>
      <c r="V152" s="41"/>
      <c r="W152" s="41"/>
      <c r="X152" s="41"/>
      <c r="Y152" s="6"/>
      <c r="Z152" s="27"/>
      <c r="AA152" s="27"/>
      <c r="AB152" s="6"/>
      <c r="AC152" s="6"/>
      <c r="AD152" s="6"/>
      <c r="AE152" s="6"/>
      <c r="AF152" s="6"/>
      <c r="AG152" s="6"/>
      <c r="AH152" s="6"/>
    </row>
    <row r="153" spans="1:34" ht="39" customHeight="1">
      <c r="A153" s="182"/>
      <c r="B153" s="96" t="s">
        <v>150</v>
      </c>
      <c r="C153" s="221">
        <v>60</v>
      </c>
      <c r="D153" s="221">
        <v>60</v>
      </c>
      <c r="E153" s="221">
        <v>60</v>
      </c>
      <c r="F153" s="221">
        <v>60</v>
      </c>
      <c r="G153" s="221">
        <v>60</v>
      </c>
      <c r="H153" s="311" t="s">
        <v>146</v>
      </c>
      <c r="I153" s="311" t="s">
        <v>152</v>
      </c>
      <c r="J153" s="39" t="s">
        <v>55</v>
      </c>
      <c r="K153" s="37">
        <f t="shared" si="35"/>
        <v>305.39999999999998</v>
      </c>
      <c r="L153" s="270">
        <v>50</v>
      </c>
      <c r="M153" s="219">
        <f>ROUND((L153*1.1),1)</f>
        <v>55</v>
      </c>
      <c r="N153" s="219">
        <f>ROUND((M153*1.1),1)</f>
        <v>60.5</v>
      </c>
      <c r="O153" s="219">
        <f>ROUND((N153*1.1),1)</f>
        <v>66.599999999999994</v>
      </c>
      <c r="P153" s="219">
        <f>ROUND((O153*1.1),1)</f>
        <v>73.3</v>
      </c>
      <c r="Q153" s="186"/>
      <c r="R153" s="198"/>
      <c r="S153" s="41"/>
      <c r="T153" s="41"/>
      <c r="U153" s="41"/>
      <c r="V153" s="41"/>
      <c r="W153" s="41"/>
      <c r="X153" s="41"/>
      <c r="Y153" s="6"/>
      <c r="Z153" s="27"/>
      <c r="AA153" s="27"/>
      <c r="AB153" s="6"/>
      <c r="AC153" s="6"/>
      <c r="AD153" s="6"/>
      <c r="AE153" s="6"/>
      <c r="AF153" s="6"/>
      <c r="AG153" s="6"/>
      <c r="AH153" s="6"/>
    </row>
    <row r="154" spans="1:34" ht="37.5" customHeight="1">
      <c r="A154" s="182"/>
      <c r="B154" s="97"/>
      <c r="C154" s="222"/>
      <c r="D154" s="222"/>
      <c r="E154" s="222"/>
      <c r="F154" s="222"/>
      <c r="G154" s="222"/>
      <c r="H154" s="312"/>
      <c r="I154" s="312"/>
      <c r="J154" s="57" t="s">
        <v>30</v>
      </c>
      <c r="K154" s="37">
        <f t="shared" si="35"/>
        <v>0</v>
      </c>
      <c r="L154" s="39"/>
      <c r="M154" s="40"/>
      <c r="N154" s="39"/>
      <c r="O154" s="39"/>
      <c r="P154" s="39"/>
      <c r="Q154" s="186"/>
      <c r="R154" s="198"/>
      <c r="S154" s="41"/>
      <c r="T154" s="41"/>
      <c r="U154" s="41"/>
      <c r="V154" s="41"/>
      <c r="W154" s="41"/>
      <c r="X154" s="41"/>
      <c r="Y154" s="6"/>
      <c r="Z154" s="27"/>
      <c r="AA154" s="27"/>
      <c r="AB154" s="6"/>
      <c r="AC154" s="6"/>
      <c r="AD154" s="6"/>
      <c r="AE154" s="6"/>
      <c r="AF154" s="6"/>
      <c r="AG154" s="6"/>
      <c r="AH154" s="6"/>
    </row>
    <row r="155" spans="1:34" ht="41.25" customHeight="1">
      <c r="A155" s="183"/>
      <c r="B155" s="99"/>
      <c r="C155" s="223"/>
      <c r="D155" s="223"/>
      <c r="E155" s="223"/>
      <c r="F155" s="223"/>
      <c r="G155" s="223"/>
      <c r="H155" s="313"/>
      <c r="I155" s="313"/>
      <c r="J155" s="39" t="s">
        <v>27</v>
      </c>
      <c r="K155" s="37">
        <f t="shared" si="35"/>
        <v>0</v>
      </c>
      <c r="L155" s="39"/>
      <c r="M155" s="40"/>
      <c r="N155" s="39"/>
      <c r="O155" s="39"/>
      <c r="P155" s="39"/>
      <c r="Q155" s="186"/>
      <c r="R155" s="198"/>
      <c r="S155" s="41"/>
      <c r="T155" s="41"/>
      <c r="U155" s="41"/>
      <c r="V155" s="41"/>
      <c r="W155" s="41"/>
      <c r="X155" s="41"/>
      <c r="Y155" s="6"/>
      <c r="Z155" s="27"/>
      <c r="AA155" s="27"/>
      <c r="AB155" s="6"/>
      <c r="AC155" s="6"/>
      <c r="AD155" s="6"/>
      <c r="AE155" s="6"/>
      <c r="AF155" s="6"/>
      <c r="AG155" s="6"/>
      <c r="AH155" s="6"/>
    </row>
    <row r="156" spans="1:34" ht="20.100000000000001" customHeight="1">
      <c r="A156" s="109" t="s">
        <v>81</v>
      </c>
      <c r="B156" s="110"/>
      <c r="C156" s="241"/>
      <c r="D156" s="241"/>
      <c r="E156" s="241"/>
      <c r="F156" s="241"/>
      <c r="G156" s="241"/>
      <c r="H156" s="110"/>
      <c r="I156" s="111"/>
      <c r="J156" s="45"/>
      <c r="K156" s="46">
        <f t="shared" ref="K156:S156" si="38">SUM(K127:K155)</f>
        <v>3162.3</v>
      </c>
      <c r="L156" s="46">
        <f t="shared" si="38"/>
        <v>524.20000000000005</v>
      </c>
      <c r="M156" s="46">
        <f>SUM(M127:M155)</f>
        <v>573.59999999999991</v>
      </c>
      <c r="N156" s="46">
        <f t="shared" si="38"/>
        <v>627.49999999999989</v>
      </c>
      <c r="O156" s="46">
        <f t="shared" si="38"/>
        <v>686.40000000000009</v>
      </c>
      <c r="P156" s="46">
        <f t="shared" si="38"/>
        <v>750.59999999999991</v>
      </c>
      <c r="Q156" s="46">
        <f t="shared" si="38"/>
        <v>0</v>
      </c>
      <c r="R156" s="46">
        <f t="shared" si="38"/>
        <v>337.5</v>
      </c>
      <c r="S156" s="46">
        <f t="shared" si="38"/>
        <v>0</v>
      </c>
      <c r="T156" s="46"/>
      <c r="U156" s="46"/>
      <c r="V156" s="46"/>
      <c r="W156" s="46"/>
      <c r="X156" s="46"/>
      <c r="Y156" s="6"/>
      <c r="Z156" s="27"/>
      <c r="AA156" s="27"/>
      <c r="AB156" s="6"/>
      <c r="AC156" s="6"/>
      <c r="AD156" s="6"/>
      <c r="AE156" s="6"/>
      <c r="AF156" s="6"/>
      <c r="AG156" s="6"/>
      <c r="AH156" s="6"/>
    </row>
    <row r="157" spans="1:34" ht="20.100000000000001" customHeight="1">
      <c r="A157" s="112" t="s">
        <v>40</v>
      </c>
      <c r="B157" s="113"/>
      <c r="C157" s="113"/>
      <c r="D157" s="113"/>
      <c r="E157" s="113"/>
      <c r="F157" s="113"/>
      <c r="G157" s="113"/>
      <c r="H157" s="113"/>
      <c r="I157" s="114"/>
      <c r="J157" s="45" t="s">
        <v>55</v>
      </c>
      <c r="K157" s="46">
        <f>K127+K128+K134+K135+K141+K144+K147+K150+K153</f>
        <v>1246.9000000000001</v>
      </c>
      <c r="L157" s="46">
        <f>L127+L128+L134+L135+L141+L144+L147+L150+L153+L138+L131</f>
        <v>284.20000000000005</v>
      </c>
      <c r="M157" s="46">
        <f>M127+M128+M134+M135+M141+M144+M147+M150+M153+M138+M131</f>
        <v>312.60000000000002</v>
      </c>
      <c r="N157" s="46">
        <f>N127+N128+N134+N135+N141+N144+N147+N150+N153+N138+N131</f>
        <v>343.90000000000003</v>
      </c>
      <c r="O157" s="46">
        <f>O127+O128+O134+O135+O141+O144+O147+O150+O153+O138+O131</f>
        <v>378.4</v>
      </c>
      <c r="P157" s="46">
        <f>P127+P128+P134+P135+P141+P144+P147+P150+P153+P138+P131</f>
        <v>416.3</v>
      </c>
      <c r="Q157" s="46">
        <f>Q127+Q128+Q134+Q135+Q141+Q144+Q147+Q150+Q153</f>
        <v>0</v>
      </c>
      <c r="R157" s="46">
        <f>R127+R128+R134+R135+R141+R144+R147+R150+R153</f>
        <v>0</v>
      </c>
      <c r="S157" s="46">
        <f>S127+S128+S134+S135+S141+S144+S147+S150+S153</f>
        <v>0</v>
      </c>
      <c r="T157" s="46"/>
      <c r="U157" s="46"/>
      <c r="V157" s="46"/>
      <c r="W157" s="46"/>
      <c r="X157" s="46"/>
      <c r="Y157" s="6"/>
      <c r="Z157" s="27"/>
      <c r="AA157" s="27"/>
      <c r="AB157" s="6"/>
      <c r="AC157" s="6"/>
      <c r="AD157" s="6"/>
      <c r="AE157" s="6"/>
      <c r="AF157" s="6"/>
      <c r="AG157" s="6"/>
      <c r="AH157" s="6"/>
    </row>
    <row r="158" spans="1:34" ht="20.100000000000001" customHeight="1">
      <c r="A158" s="115"/>
      <c r="B158" s="116"/>
      <c r="C158" s="116"/>
      <c r="D158" s="116"/>
      <c r="E158" s="116"/>
      <c r="F158" s="116"/>
      <c r="G158" s="116"/>
      <c r="H158" s="116"/>
      <c r="I158" s="117"/>
      <c r="J158" s="45" t="s">
        <v>26</v>
      </c>
      <c r="K158" s="46">
        <f>K129+K136+K142+K145+K148+K151+K154+K132</f>
        <v>976.9</v>
      </c>
      <c r="L158" s="46">
        <f>L129+L136+L142+L145+L148+L151+L154+L132+L139</f>
        <v>240</v>
      </c>
      <c r="M158" s="46">
        <f>M129+M136+M142+M145+M148+M151+M154+M132+M139</f>
        <v>261</v>
      </c>
      <c r="N158" s="46">
        <f>N129+N136+N142+N145+N148+N151+N154+N132+N139</f>
        <v>283.60000000000002</v>
      </c>
      <c r="O158" s="46">
        <f>O129+O136+O142+O145+O148+O151+O154+O132+O139</f>
        <v>308</v>
      </c>
      <c r="P158" s="46">
        <f>P129+P136+P142+P145+P148+P151+P154+P132+P139</f>
        <v>334.3</v>
      </c>
      <c r="Q158" s="46">
        <f>Q129+Q136+Q142+Q145+Q148+Q151+Q154+Q132</f>
        <v>0</v>
      </c>
      <c r="R158" s="46">
        <f>R129+R136+R142+R145+R148+R151+R154+R132</f>
        <v>337.5</v>
      </c>
      <c r="S158" s="46">
        <f>S129+S136+S142+S145+S148+S151+S154+S132</f>
        <v>0</v>
      </c>
      <c r="T158" s="46"/>
      <c r="U158" s="46"/>
      <c r="V158" s="46"/>
      <c r="W158" s="46"/>
      <c r="X158" s="46"/>
      <c r="Y158" s="6"/>
      <c r="Z158" s="27"/>
      <c r="AA158" s="27"/>
      <c r="AB158" s="6"/>
      <c r="AC158" s="6"/>
      <c r="AD158" s="6"/>
      <c r="AE158" s="6"/>
      <c r="AF158" s="6"/>
      <c r="AG158" s="6"/>
      <c r="AH158" s="6"/>
    </row>
    <row r="159" spans="1:34" ht="20.100000000000001" customHeight="1">
      <c r="A159" s="118"/>
      <c r="B159" s="119"/>
      <c r="C159" s="119"/>
      <c r="D159" s="119"/>
      <c r="E159" s="119"/>
      <c r="F159" s="119"/>
      <c r="G159" s="119"/>
      <c r="H159" s="119"/>
      <c r="I159" s="120"/>
      <c r="J159" s="45" t="s">
        <v>27</v>
      </c>
      <c r="K159" s="46">
        <f>K130+K137+K143+K146+K149+K152+K155+K133</f>
        <v>0</v>
      </c>
      <c r="L159" s="46">
        <f>L130+L137+L143+L146+L149+L152+L155+L133+L140</f>
        <v>0</v>
      </c>
      <c r="M159" s="46">
        <f t="shared" ref="M159:S159" si="39">M130+M137+M143+M146+M149+M152+M155+M133</f>
        <v>0</v>
      </c>
      <c r="N159" s="46">
        <f t="shared" si="39"/>
        <v>0</v>
      </c>
      <c r="O159" s="46">
        <f t="shared" si="39"/>
        <v>0</v>
      </c>
      <c r="P159" s="46">
        <f t="shared" si="39"/>
        <v>0</v>
      </c>
      <c r="Q159" s="46">
        <f t="shared" si="39"/>
        <v>0</v>
      </c>
      <c r="R159" s="46">
        <f t="shared" si="39"/>
        <v>0</v>
      </c>
      <c r="S159" s="46">
        <f t="shared" si="39"/>
        <v>0</v>
      </c>
      <c r="T159" s="46"/>
      <c r="U159" s="46"/>
      <c r="V159" s="46"/>
      <c r="W159" s="46"/>
      <c r="X159" s="46"/>
      <c r="Y159" s="6"/>
      <c r="Z159" s="27"/>
      <c r="AA159" s="27"/>
      <c r="AB159" s="6"/>
      <c r="AC159" s="6"/>
      <c r="AD159" s="6"/>
      <c r="AE159" s="6"/>
      <c r="AF159" s="6"/>
      <c r="AG159" s="6"/>
      <c r="AH159" s="6"/>
    </row>
    <row r="160" spans="1:34" ht="20.100000000000001" customHeight="1">
      <c r="A160" s="109" t="s">
        <v>41</v>
      </c>
      <c r="B160" s="110"/>
      <c r="C160" s="110"/>
      <c r="D160" s="110"/>
      <c r="E160" s="110"/>
      <c r="F160" s="110"/>
      <c r="G160" s="110"/>
      <c r="H160" s="111"/>
      <c r="I160" s="39"/>
      <c r="J160" s="39"/>
      <c r="K160" s="46">
        <f t="shared" ref="K160:S163" si="40">K26+K36+K69+K98+K109+K123+K156</f>
        <v>4075593.18</v>
      </c>
      <c r="L160" s="46">
        <f t="shared" si="40"/>
        <v>724185.88</v>
      </c>
      <c r="M160" s="46">
        <f t="shared" si="40"/>
        <v>759403.09999999986</v>
      </c>
      <c r="N160" s="46">
        <f t="shared" si="40"/>
        <v>806891.6</v>
      </c>
      <c r="O160" s="46">
        <f t="shared" si="40"/>
        <v>859078.7</v>
      </c>
      <c r="P160" s="46">
        <f t="shared" si="40"/>
        <v>926033.9</v>
      </c>
      <c r="Q160" s="46">
        <f t="shared" si="40"/>
        <v>117804.38499999998</v>
      </c>
      <c r="R160" s="46">
        <f t="shared" si="40"/>
        <v>325876.74909503909</v>
      </c>
      <c r="S160" s="46">
        <f t="shared" si="40"/>
        <v>160543.11499999999</v>
      </c>
      <c r="T160" s="46"/>
      <c r="U160" s="46"/>
      <c r="V160" s="46"/>
      <c r="W160" s="46"/>
      <c r="X160" s="46"/>
      <c r="Y160" s="6"/>
      <c r="Z160" s="27"/>
      <c r="AA160" s="27"/>
      <c r="AB160" s="6"/>
      <c r="AC160" s="6"/>
      <c r="AD160" s="6"/>
      <c r="AE160" s="6"/>
      <c r="AF160" s="6"/>
      <c r="AG160" s="6"/>
      <c r="AH160" s="6"/>
    </row>
    <row r="161" spans="1:34" ht="20.100000000000001" customHeight="1">
      <c r="A161" s="112" t="s">
        <v>38</v>
      </c>
      <c r="B161" s="113"/>
      <c r="C161" s="113"/>
      <c r="D161" s="113"/>
      <c r="E161" s="113"/>
      <c r="F161" s="113"/>
      <c r="G161" s="113"/>
      <c r="H161" s="113"/>
      <c r="I161" s="114"/>
      <c r="J161" s="45" t="s">
        <v>55</v>
      </c>
      <c r="K161" s="46">
        <f t="shared" si="40"/>
        <v>1127721</v>
      </c>
      <c r="L161" s="46">
        <f>L27+L37+L70+L99+L110+L124+L157</f>
        <v>188907.1</v>
      </c>
      <c r="M161" s="46">
        <f t="shared" si="40"/>
        <v>202598.30000000002</v>
      </c>
      <c r="N161" s="46">
        <f t="shared" si="40"/>
        <v>222013.69999999995</v>
      </c>
      <c r="O161" s="46">
        <f t="shared" si="40"/>
        <v>243325.99999999997</v>
      </c>
      <c r="P161" s="46">
        <f t="shared" si="40"/>
        <v>271364.39999999997</v>
      </c>
      <c r="Q161" s="46">
        <f t="shared" si="40"/>
        <v>98367.084999999992</v>
      </c>
      <c r="R161" s="46">
        <f t="shared" si="40"/>
        <v>1.1590950390695984</v>
      </c>
      <c r="S161" s="46">
        <f t="shared" si="40"/>
        <v>0</v>
      </c>
      <c r="T161" s="46"/>
      <c r="U161" s="46"/>
      <c r="V161" s="46"/>
      <c r="W161" s="46"/>
      <c r="X161" s="46"/>
      <c r="Y161" s="6"/>
      <c r="Z161" s="27"/>
      <c r="AA161" s="27"/>
      <c r="AB161" s="6"/>
      <c r="AC161" s="6"/>
      <c r="AD161" s="6"/>
      <c r="AE161" s="6"/>
      <c r="AF161" s="6"/>
      <c r="AG161" s="6"/>
      <c r="AH161" s="6"/>
    </row>
    <row r="162" spans="1:34" ht="20.100000000000001" customHeight="1">
      <c r="A162" s="115"/>
      <c r="B162" s="116"/>
      <c r="C162" s="116"/>
      <c r="D162" s="116"/>
      <c r="E162" s="116"/>
      <c r="F162" s="116"/>
      <c r="G162" s="116"/>
      <c r="H162" s="116"/>
      <c r="I162" s="117"/>
      <c r="J162" s="45" t="s">
        <v>26</v>
      </c>
      <c r="K162" s="46">
        <f t="shared" si="40"/>
        <v>1678004.6800000002</v>
      </c>
      <c r="L162" s="46">
        <f t="shared" si="40"/>
        <v>281492.98</v>
      </c>
      <c r="M162" s="46">
        <f t="shared" si="40"/>
        <v>303019</v>
      </c>
      <c r="N162" s="46">
        <f t="shared" si="40"/>
        <v>331092.09999999992</v>
      </c>
      <c r="O162" s="46">
        <f t="shared" si="40"/>
        <v>361966.89999999991</v>
      </c>
      <c r="P162" s="46">
        <f t="shared" si="40"/>
        <v>400883.69999999995</v>
      </c>
      <c r="Q162" s="46">
        <f t="shared" si="40"/>
        <v>19437.300000000003</v>
      </c>
      <c r="R162" s="46">
        <f t="shared" si="40"/>
        <v>325875.58999999997</v>
      </c>
      <c r="S162" s="46">
        <f t="shared" si="40"/>
        <v>160543.11499999999</v>
      </c>
      <c r="T162" s="46"/>
      <c r="U162" s="46"/>
      <c r="V162" s="46"/>
      <c r="W162" s="46"/>
      <c r="X162" s="46"/>
      <c r="Y162" s="6"/>
      <c r="Z162" s="27"/>
      <c r="AA162" s="27"/>
      <c r="AB162" s="6"/>
      <c r="AC162" s="6"/>
      <c r="AD162" s="6"/>
      <c r="AE162" s="6"/>
      <c r="AF162" s="6"/>
      <c r="AG162" s="6"/>
      <c r="AH162" s="6"/>
    </row>
    <row r="163" spans="1:34" ht="20.100000000000001" customHeight="1">
      <c r="A163" s="118"/>
      <c r="B163" s="119"/>
      <c r="C163" s="119"/>
      <c r="D163" s="119"/>
      <c r="E163" s="119"/>
      <c r="F163" s="119"/>
      <c r="G163" s="119"/>
      <c r="H163" s="119"/>
      <c r="I163" s="120"/>
      <c r="J163" s="45" t="s">
        <v>27</v>
      </c>
      <c r="K163" s="46">
        <f t="shared" si="40"/>
        <v>1268929</v>
      </c>
      <c r="L163" s="46">
        <f t="shared" si="40"/>
        <v>253785.8</v>
      </c>
      <c r="M163" s="46">
        <f t="shared" si="40"/>
        <v>253785.8</v>
      </c>
      <c r="N163" s="46">
        <f t="shared" si="40"/>
        <v>253785.8</v>
      </c>
      <c r="O163" s="46">
        <f t="shared" si="40"/>
        <v>253785.8</v>
      </c>
      <c r="P163" s="46">
        <f t="shared" si="40"/>
        <v>253785.8</v>
      </c>
      <c r="Q163" s="46">
        <f t="shared" si="40"/>
        <v>0</v>
      </c>
      <c r="R163" s="46">
        <f t="shared" si="40"/>
        <v>0</v>
      </c>
      <c r="S163" s="46">
        <f t="shared" si="40"/>
        <v>0</v>
      </c>
      <c r="T163" s="46"/>
      <c r="U163" s="46"/>
      <c r="V163" s="46"/>
      <c r="W163" s="46"/>
      <c r="X163" s="46"/>
      <c r="Y163" s="6"/>
      <c r="Z163" s="27"/>
      <c r="AA163" s="27"/>
      <c r="AB163" s="6"/>
      <c r="AC163" s="6"/>
      <c r="AD163" s="6"/>
      <c r="AE163" s="6"/>
      <c r="AF163" s="6"/>
      <c r="AG163" s="6"/>
      <c r="AH163" s="6"/>
    </row>
    <row r="164" spans="1:34">
      <c r="A164" s="116"/>
      <c r="B164" s="116"/>
      <c r="C164" s="116"/>
      <c r="D164" s="116"/>
      <c r="E164" s="116"/>
      <c r="F164" s="116"/>
      <c r="G164" s="116"/>
      <c r="H164" s="116"/>
      <c r="I164" s="116"/>
      <c r="J164" s="116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6"/>
      <c r="Z164" s="27"/>
      <c r="AA164" s="27"/>
      <c r="AB164" s="6"/>
      <c r="AC164" s="6"/>
      <c r="AD164" s="6"/>
      <c r="AE164" s="6"/>
      <c r="AF164" s="6"/>
      <c r="AG164" s="6"/>
      <c r="AH164" s="6"/>
    </row>
    <row r="165" spans="1:34">
      <c r="A165" s="116" t="s">
        <v>82</v>
      </c>
      <c r="B165" s="116"/>
      <c r="C165" s="116"/>
      <c r="D165" s="116"/>
      <c r="E165" s="116"/>
      <c r="F165" s="116"/>
      <c r="G165" s="116"/>
      <c r="H165" s="116"/>
      <c r="I165" s="116"/>
      <c r="J165" s="116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6"/>
      <c r="Z165" s="27"/>
      <c r="AA165" s="27"/>
      <c r="AB165" s="6"/>
      <c r="AC165" s="6"/>
      <c r="AD165" s="6"/>
      <c r="AE165" s="6"/>
      <c r="AF165" s="6"/>
      <c r="AG165" s="6"/>
      <c r="AH165" s="6"/>
    </row>
    <row r="166" spans="1:34" ht="31.5">
      <c r="A166" s="112" t="s">
        <v>86</v>
      </c>
      <c r="B166" s="113"/>
      <c r="C166" s="113"/>
      <c r="D166" s="113"/>
      <c r="E166" s="113"/>
      <c r="F166" s="113"/>
      <c r="G166" s="113"/>
      <c r="H166" s="113"/>
      <c r="I166" s="114"/>
      <c r="J166" s="262" t="s">
        <v>83</v>
      </c>
      <c r="K166" s="319" t="s">
        <v>16</v>
      </c>
      <c r="L166" s="321" t="s">
        <v>90</v>
      </c>
      <c r="M166" s="322"/>
      <c r="N166" s="322"/>
      <c r="O166" s="322"/>
      <c r="P166" s="323"/>
      <c r="Q166" s="178"/>
      <c r="R166" s="178"/>
      <c r="S166" s="178"/>
      <c r="T166" s="178"/>
      <c r="U166" s="178"/>
      <c r="V166" s="178"/>
      <c r="W166" s="178"/>
      <c r="X166" s="178"/>
      <c r="Y166" s="6"/>
      <c r="Z166" s="27"/>
      <c r="AA166" s="27"/>
      <c r="AB166" s="6"/>
      <c r="AC166" s="6"/>
      <c r="AD166" s="6"/>
      <c r="AE166" s="6"/>
      <c r="AF166" s="6"/>
      <c r="AG166" s="6"/>
      <c r="AH166" s="6"/>
    </row>
    <row r="167" spans="1:34">
      <c r="A167" s="115"/>
      <c r="B167" s="116"/>
      <c r="C167" s="116"/>
      <c r="D167" s="116"/>
      <c r="E167" s="116"/>
      <c r="F167" s="116"/>
      <c r="G167" s="116"/>
      <c r="H167" s="116"/>
      <c r="I167" s="117"/>
      <c r="J167" s="157"/>
      <c r="K167" s="320"/>
      <c r="L167" s="324"/>
      <c r="M167" s="325"/>
      <c r="N167" s="325"/>
      <c r="O167" s="325"/>
      <c r="P167" s="326"/>
      <c r="Q167" s="181"/>
      <c r="R167" s="181"/>
      <c r="S167" s="181"/>
      <c r="T167" s="181"/>
      <c r="U167" s="181"/>
      <c r="V167" s="181"/>
      <c r="W167" s="181"/>
      <c r="X167" s="181"/>
      <c r="Y167" s="6"/>
      <c r="Z167" s="27"/>
      <c r="AA167" s="27"/>
      <c r="AB167" s="6"/>
      <c r="AC167" s="6"/>
      <c r="AD167" s="6"/>
      <c r="AE167" s="6"/>
      <c r="AF167" s="6"/>
      <c r="AG167" s="6"/>
      <c r="AH167" s="6"/>
    </row>
    <row r="168" spans="1:34" ht="58.5" customHeight="1">
      <c r="A168" s="118"/>
      <c r="B168" s="119"/>
      <c r="C168" s="119"/>
      <c r="D168" s="119"/>
      <c r="E168" s="119"/>
      <c r="F168" s="119"/>
      <c r="G168" s="119"/>
      <c r="H168" s="119"/>
      <c r="I168" s="120"/>
      <c r="J168" s="158"/>
      <c r="K168" s="320"/>
      <c r="L168" s="9">
        <v>2026</v>
      </c>
      <c r="M168" s="10">
        <v>2027</v>
      </c>
      <c r="N168" s="9">
        <v>2028</v>
      </c>
      <c r="O168" s="9">
        <v>2029</v>
      </c>
      <c r="P168" s="9">
        <v>2030</v>
      </c>
      <c r="Q168" s="13"/>
      <c r="R168" s="13"/>
      <c r="S168" s="13"/>
      <c r="T168" s="13"/>
      <c r="U168" s="13"/>
      <c r="V168" s="13"/>
      <c r="W168" s="13"/>
      <c r="X168" s="13"/>
      <c r="Y168" s="6"/>
      <c r="Z168" s="27"/>
      <c r="AA168" s="27"/>
      <c r="AB168" s="6"/>
      <c r="AC168" s="6"/>
      <c r="AD168" s="6"/>
      <c r="AE168" s="6"/>
      <c r="AF168" s="6"/>
      <c r="AG168" s="6"/>
      <c r="AH168" s="6"/>
    </row>
    <row r="169" spans="1:34" ht="20.100000000000001" customHeight="1">
      <c r="A169" s="159" t="s">
        <v>88</v>
      </c>
      <c r="B169" s="160"/>
      <c r="C169" s="160"/>
      <c r="D169" s="160"/>
      <c r="E169" s="160"/>
      <c r="F169" s="160"/>
      <c r="G169" s="160"/>
      <c r="H169" s="160"/>
      <c r="I169" s="161"/>
      <c r="J169" s="39" t="s">
        <v>55</v>
      </c>
      <c r="K169" s="46">
        <f t="shared" ref="K169:K174" si="41">SUM(L169:P169)</f>
        <v>631567.19999999995</v>
      </c>
      <c r="L169" s="162">
        <f>L27+L37+L41+L45+L48+L51+L54+L57+L63+L66+L73+L76+L83+L86+L89+L92+L95+L102+L157+L105+L114-L135-L128</f>
        <v>105974.9</v>
      </c>
      <c r="M169" s="162">
        <f>M27+M37+M41+M45+M48+M51+M54+M57+M63+M66+M73+M76+M83+M86+M89+M92+M95+M102+M157+M105+M114-M135-M128</f>
        <v>112172.30000000002</v>
      </c>
      <c r="N169" s="162">
        <f>N27+N37+N41+N45+N48+N51+N54+N57+N63+N66+N73+N76+N83+N86+N89+N92+N95+N102+N157+N105+N114-N135-N128</f>
        <v>123389.5</v>
      </c>
      <c r="O169" s="162">
        <f>O27+O37+O41+O45+O48+O51+O54+O57+O63+O66+O73+O76+O83+O86+O89+O92+O95+O102+O157+O105+O114-O135-O128</f>
        <v>135728.79999999999</v>
      </c>
      <c r="P169" s="162">
        <f>P27+P37+P41+P45+P48+P51+P54+P57+P63+P66+P73+P76+P83+P86+P89+P92+P95+P102+P157+P105+P114-P135-P128</f>
        <v>154301.70000000001</v>
      </c>
      <c r="Q169" s="162"/>
      <c r="R169" s="162"/>
      <c r="S169" s="162"/>
      <c r="T169" s="162"/>
      <c r="U169" s="162"/>
      <c r="V169" s="162"/>
      <c r="W169" s="162"/>
      <c r="X169" s="162"/>
      <c r="Y169" s="6"/>
      <c r="Z169" s="27"/>
      <c r="AA169" s="27"/>
      <c r="AB169" s="6"/>
      <c r="AC169" s="6"/>
      <c r="AD169" s="6"/>
      <c r="AE169" s="6"/>
      <c r="AF169" s="6"/>
      <c r="AG169" s="6"/>
      <c r="AH169" s="6"/>
    </row>
    <row r="170" spans="1:34" ht="20.100000000000001" customHeight="1">
      <c r="A170" s="163"/>
      <c r="B170" s="50"/>
      <c r="C170" s="50"/>
      <c r="D170" s="50"/>
      <c r="E170" s="50"/>
      <c r="F170" s="50"/>
      <c r="G170" s="50"/>
      <c r="H170" s="50"/>
      <c r="I170" s="164"/>
      <c r="J170" s="39" t="s">
        <v>26</v>
      </c>
      <c r="K170" s="46">
        <f t="shared" si="41"/>
        <v>364719.68</v>
      </c>
      <c r="L170" s="162">
        <f>L28+L38+L42+L46+L49+L52+L55+L58+L64+L67+L74+L84+L87+L90+L93+L96+L111+L158</f>
        <v>62272.08</v>
      </c>
      <c r="M170" s="162">
        <f>M28+M38+M42+M46+M49+M52+M55+M58+M64+M67+M74+M84+M87+M90+M93+M96+M111+M158</f>
        <v>64096.399999999994</v>
      </c>
      <c r="N170" s="162">
        <f>N28+N38+N42+N46+N49+N52+N55+N58+N64+N67+N74+N84+N87+N90+N93+N96+N111+N158</f>
        <v>70502.700000000012</v>
      </c>
      <c r="O170" s="162">
        <f>O28+O38+O42+O46+O49+O52+O55+O58+O64+O67+O74+O84+O87+O90+O93+O96+O111+O158</f>
        <v>77549.000000000015</v>
      </c>
      <c r="P170" s="162">
        <f>P28+P38+P42+P46+P49+P52+P55+P58+P64+P67+P74+P84+P87+P90+P93+P96+P111+P158</f>
        <v>90299.5</v>
      </c>
      <c r="Q170" s="162"/>
      <c r="R170" s="162"/>
      <c r="S170" s="162"/>
      <c r="T170" s="162"/>
      <c r="U170" s="162"/>
      <c r="V170" s="162"/>
      <c r="W170" s="162"/>
      <c r="X170" s="162"/>
      <c r="Y170" s="6"/>
      <c r="Z170" s="27"/>
      <c r="AA170" s="27"/>
      <c r="AB170" s="6"/>
      <c r="AC170" s="6"/>
      <c r="AD170" s="6"/>
      <c r="AE170" s="6"/>
      <c r="AF170" s="6"/>
      <c r="AG170" s="6"/>
      <c r="AH170" s="6"/>
    </row>
    <row r="171" spans="1:34" ht="20.100000000000001" customHeight="1">
      <c r="A171" s="58"/>
      <c r="B171" s="165"/>
      <c r="C171" s="165"/>
      <c r="D171" s="165"/>
      <c r="E171" s="165"/>
      <c r="F171" s="165"/>
      <c r="G171" s="165"/>
      <c r="H171" s="165"/>
      <c r="I171" s="166"/>
      <c r="J171" s="39" t="s">
        <v>27</v>
      </c>
      <c r="K171" s="46">
        <f t="shared" si="41"/>
        <v>0</v>
      </c>
      <c r="L171" s="162">
        <f>L29+L39+L43+L47+L50+L53+L56+L59+L62+L65+L68+L75+L85+L88+L91+L94+L97+L104+L108+L159</f>
        <v>0</v>
      </c>
      <c r="M171" s="162">
        <f>M29+M39+M43+M47+M50+M53+M56+M59+M62+M65+M68+M75+M85+M88+M91+M94+M97+M104+M108+M159</f>
        <v>0</v>
      </c>
      <c r="N171" s="162">
        <f>N29+N39+N43+N47+N50+N53+N56+N59+N62+N65+N68+N75+N85+N88+N91+N94+N97+N104+N108+N159</f>
        <v>0</v>
      </c>
      <c r="O171" s="162">
        <f>O29+O39+O43+O47+O50+O53+O56+O59+O62+O65+O68+O75+O85+O88+O91+O94+O97+O104+O108+O159</f>
        <v>0</v>
      </c>
      <c r="P171" s="162">
        <f>P29+P39+P43+P47+P50+P53+P56+P59+P62+P65+P68+P75+P85+P88+P91+P94+P97+P104+P108+P159</f>
        <v>0</v>
      </c>
      <c r="Q171" s="162"/>
      <c r="R171" s="162"/>
      <c r="S171" s="162"/>
      <c r="T171" s="162"/>
      <c r="U171" s="162"/>
      <c r="V171" s="162"/>
      <c r="W171" s="162"/>
      <c r="X171" s="162"/>
      <c r="Y171" s="6"/>
      <c r="Z171" s="27"/>
      <c r="AA171" s="27"/>
      <c r="AB171" s="6"/>
      <c r="AC171" s="6"/>
      <c r="AD171" s="6"/>
      <c r="AE171" s="6"/>
      <c r="AF171" s="6"/>
      <c r="AG171" s="6"/>
      <c r="AH171" s="6"/>
    </row>
    <row r="172" spans="1:34" ht="20.100000000000001" customHeight="1">
      <c r="A172" s="159" t="s">
        <v>87</v>
      </c>
      <c r="B172" s="160"/>
      <c r="C172" s="160"/>
      <c r="D172" s="160"/>
      <c r="E172" s="160"/>
      <c r="F172" s="160"/>
      <c r="G172" s="160"/>
      <c r="H172" s="160"/>
      <c r="I172" s="161"/>
      <c r="J172" s="39" t="s">
        <v>55</v>
      </c>
      <c r="K172" s="46">
        <f t="shared" si="41"/>
        <v>430033.29999999993</v>
      </c>
      <c r="L172" s="162">
        <f>L40+L44+L77+L106+L60+L80+L135+L128</f>
        <v>70438.399999999994</v>
      </c>
      <c r="M172" s="162">
        <f>M40+M44+M77+M106+M60+M80+M135+M128</f>
        <v>77482.2</v>
      </c>
      <c r="N172" s="162">
        <f>N40+N44+N77+N106+N60+N80+N135+N128</f>
        <v>85230.399999999994</v>
      </c>
      <c r="O172" s="162">
        <f>O40+O44+O77+O106+O60+O80+O135+O128</f>
        <v>93753.400000000009</v>
      </c>
      <c r="P172" s="162">
        <f>P40+P44+P77+P106+P60+P80+P135+P128</f>
        <v>103128.9</v>
      </c>
      <c r="Q172" s="162"/>
      <c r="R172" s="162"/>
      <c r="S172" s="162"/>
      <c r="T172" s="162"/>
      <c r="U172" s="162"/>
      <c r="V172" s="162"/>
      <c r="W172" s="162"/>
      <c r="X172" s="162"/>
      <c r="Y172" s="6"/>
      <c r="Z172" s="27"/>
      <c r="AA172" s="27"/>
      <c r="AB172" s="6"/>
      <c r="AC172" s="6"/>
      <c r="AD172" s="6"/>
      <c r="AE172" s="6"/>
      <c r="AF172" s="6"/>
      <c r="AG172" s="6"/>
      <c r="AH172" s="6"/>
    </row>
    <row r="173" spans="1:34" ht="20.100000000000001" customHeight="1">
      <c r="A173" s="163"/>
      <c r="B173" s="50"/>
      <c r="C173" s="50"/>
      <c r="D173" s="50"/>
      <c r="E173" s="50"/>
      <c r="F173" s="50"/>
      <c r="G173" s="50"/>
      <c r="H173" s="50"/>
      <c r="I173" s="164"/>
      <c r="J173" s="39" t="s">
        <v>26</v>
      </c>
      <c r="K173" s="46">
        <f t="shared" si="41"/>
        <v>1199752</v>
      </c>
      <c r="L173" s="162">
        <f t="shared" ref="L173:P174" si="42">L78+L81+L61</f>
        <v>196516.3</v>
      </c>
      <c r="M173" s="162">
        <f t="shared" si="42"/>
        <v>216168</v>
      </c>
      <c r="N173" s="162">
        <f t="shared" si="42"/>
        <v>237784.8</v>
      </c>
      <c r="O173" s="162">
        <f t="shared" si="42"/>
        <v>261563.3</v>
      </c>
      <c r="P173" s="162">
        <f t="shared" si="42"/>
        <v>287719.59999999998</v>
      </c>
      <c r="Q173" s="162"/>
      <c r="R173" s="162"/>
      <c r="S173" s="162"/>
      <c r="T173" s="162"/>
      <c r="U173" s="162"/>
      <c r="V173" s="162"/>
      <c r="W173" s="162"/>
      <c r="X173" s="162"/>
      <c r="Y173" s="6"/>
      <c r="Z173" s="27"/>
      <c r="AA173" s="27"/>
      <c r="AB173" s="6"/>
      <c r="AC173" s="6"/>
      <c r="AD173" s="6"/>
      <c r="AE173" s="6"/>
      <c r="AF173" s="6"/>
      <c r="AG173" s="6"/>
      <c r="AH173" s="6"/>
    </row>
    <row r="174" spans="1:34" ht="20.100000000000001" customHeight="1">
      <c r="A174" s="58"/>
      <c r="B174" s="165"/>
      <c r="C174" s="165"/>
      <c r="D174" s="165"/>
      <c r="E174" s="165"/>
      <c r="F174" s="165"/>
      <c r="G174" s="165"/>
      <c r="H174" s="165"/>
      <c r="I174" s="166"/>
      <c r="J174" s="39" t="s">
        <v>27</v>
      </c>
      <c r="K174" s="46">
        <f t="shared" si="41"/>
        <v>0</v>
      </c>
      <c r="L174" s="162">
        <f t="shared" si="42"/>
        <v>0</v>
      </c>
      <c r="M174" s="162">
        <f t="shared" si="42"/>
        <v>0</v>
      </c>
      <c r="N174" s="162">
        <f t="shared" si="42"/>
        <v>0</v>
      </c>
      <c r="O174" s="162">
        <f t="shared" si="42"/>
        <v>0</v>
      </c>
      <c r="P174" s="162">
        <f t="shared" si="42"/>
        <v>0</v>
      </c>
      <c r="Q174" s="162"/>
      <c r="R174" s="162"/>
      <c r="S174" s="162"/>
      <c r="T174" s="162"/>
      <c r="U174" s="162"/>
      <c r="V174" s="162"/>
      <c r="W174" s="162"/>
      <c r="X174" s="162"/>
      <c r="Y174" s="6"/>
      <c r="Z174" s="27"/>
      <c r="AA174" s="27"/>
      <c r="AB174" s="6"/>
      <c r="AC174" s="6"/>
      <c r="AD174" s="6"/>
      <c r="AE174" s="6"/>
      <c r="AF174" s="6"/>
      <c r="AG174" s="6"/>
      <c r="AH174" s="6"/>
    </row>
    <row r="175" spans="1:34" ht="20.100000000000001" customHeight="1">
      <c r="A175" s="159" t="s">
        <v>156</v>
      </c>
      <c r="B175" s="160"/>
      <c r="C175" s="160"/>
      <c r="D175" s="160"/>
      <c r="E175" s="160"/>
      <c r="F175" s="160"/>
      <c r="G175" s="160"/>
      <c r="H175" s="160"/>
      <c r="I175" s="161"/>
      <c r="J175" s="39" t="s">
        <v>55</v>
      </c>
      <c r="K175" s="46">
        <f>SUM(L175:P175)</f>
        <v>66609</v>
      </c>
      <c r="L175" s="162">
        <f>L113+L117+L120</f>
        <v>12493.8</v>
      </c>
      <c r="M175" s="162">
        <f>M113+M117+M120</f>
        <v>12943.8</v>
      </c>
      <c r="N175" s="162">
        <f>N113+N117+N120</f>
        <v>13393.8</v>
      </c>
      <c r="O175" s="162">
        <f>O113+O117+O120</f>
        <v>13843.8</v>
      </c>
      <c r="P175" s="162">
        <f>P113+P117+P120</f>
        <v>13933.8</v>
      </c>
      <c r="Q175" s="162"/>
      <c r="R175" s="162"/>
      <c r="S175" s="162"/>
      <c r="T175" s="162"/>
      <c r="U175" s="162"/>
      <c r="V175" s="162"/>
      <c r="W175" s="162"/>
      <c r="X175" s="162"/>
      <c r="Y175" s="6"/>
      <c r="Z175" s="27"/>
      <c r="AA175" s="27"/>
      <c r="AB175" s="6"/>
      <c r="AC175" s="6"/>
      <c r="AD175" s="6"/>
      <c r="AE175" s="6"/>
      <c r="AF175" s="6"/>
      <c r="AG175" s="6"/>
      <c r="AH175" s="6"/>
    </row>
    <row r="176" spans="1:34" ht="20.100000000000001" customHeight="1">
      <c r="A176" s="163"/>
      <c r="B176" s="50"/>
      <c r="C176" s="50"/>
      <c r="D176" s="50"/>
      <c r="E176" s="50"/>
      <c r="F176" s="50"/>
      <c r="G176" s="50"/>
      <c r="H176" s="50"/>
      <c r="I176" s="164"/>
      <c r="J176" s="39" t="s">
        <v>26</v>
      </c>
      <c r="K176" s="46">
        <f>SUM(L176:P176)</f>
        <v>113983.00000000001</v>
      </c>
      <c r="L176" s="162">
        <f t="shared" ref="L176:P177" si="43">L115+L118+L121</f>
        <v>22704.600000000002</v>
      </c>
      <c r="M176" s="162">
        <f t="shared" si="43"/>
        <v>22754.600000000002</v>
      </c>
      <c r="N176" s="162">
        <f t="shared" si="43"/>
        <v>22804.600000000002</v>
      </c>
      <c r="O176" s="162">
        <f t="shared" si="43"/>
        <v>22854.600000000002</v>
      </c>
      <c r="P176" s="162">
        <f t="shared" si="43"/>
        <v>22864.600000000002</v>
      </c>
      <c r="Q176" s="162"/>
      <c r="R176" s="162"/>
      <c r="S176" s="162"/>
      <c r="T176" s="162"/>
      <c r="U176" s="162"/>
      <c r="V176" s="162"/>
      <c r="W176" s="162"/>
      <c r="X176" s="162"/>
      <c r="Y176" s="6"/>
      <c r="Z176" s="27"/>
      <c r="AA176" s="27"/>
      <c r="AB176" s="6"/>
      <c r="AC176" s="6"/>
      <c r="AD176" s="6"/>
      <c r="AE176" s="6"/>
      <c r="AF176" s="6"/>
      <c r="AG176" s="6"/>
      <c r="AH176" s="6"/>
    </row>
    <row r="177" spans="1:34" ht="20.100000000000001" customHeight="1">
      <c r="A177" s="58"/>
      <c r="B177" s="165"/>
      <c r="C177" s="165"/>
      <c r="D177" s="165"/>
      <c r="E177" s="165"/>
      <c r="F177" s="165"/>
      <c r="G177" s="165"/>
      <c r="H177" s="165"/>
      <c r="I177" s="166"/>
      <c r="J177" s="39" t="s">
        <v>27</v>
      </c>
      <c r="K177" s="46">
        <f>SUM(L177:P177)</f>
        <v>1268929</v>
      </c>
      <c r="L177" s="162">
        <f t="shared" si="43"/>
        <v>253785.8</v>
      </c>
      <c r="M177" s="162">
        <f t="shared" si="43"/>
        <v>253785.8</v>
      </c>
      <c r="N177" s="162">
        <f t="shared" si="43"/>
        <v>253785.8</v>
      </c>
      <c r="O177" s="162">
        <f t="shared" si="43"/>
        <v>253785.8</v>
      </c>
      <c r="P177" s="162">
        <f t="shared" si="43"/>
        <v>253785.8</v>
      </c>
      <c r="Q177" s="162"/>
      <c r="R177" s="162"/>
      <c r="S177" s="162"/>
      <c r="T177" s="162"/>
      <c r="U177" s="162"/>
      <c r="V177" s="162"/>
      <c r="W177" s="162"/>
      <c r="X177" s="162"/>
      <c r="Y177" s="6"/>
      <c r="Z177" s="27"/>
      <c r="AA177" s="27"/>
      <c r="AB177" s="6"/>
      <c r="AC177" s="6"/>
      <c r="AD177" s="6"/>
      <c r="AE177" s="6"/>
      <c r="AF177" s="6"/>
      <c r="AG177" s="6"/>
      <c r="AH177" s="6"/>
    </row>
    <row r="178" spans="1:34" ht="10.5" customHeight="1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6"/>
      <c r="Z178" s="27"/>
      <c r="AA178" s="27"/>
      <c r="AB178" s="6"/>
      <c r="AC178" s="6"/>
      <c r="AD178" s="6"/>
      <c r="AE178" s="6"/>
      <c r="AF178" s="6"/>
      <c r="AG178" s="6"/>
      <c r="AH178" s="6"/>
    </row>
    <row r="179" spans="1:34" hidden="1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6"/>
      <c r="Z179" s="27"/>
      <c r="AA179" s="27"/>
      <c r="AB179" s="6"/>
      <c r="AC179" s="6"/>
      <c r="AD179" s="6"/>
      <c r="AE179" s="6"/>
      <c r="AF179" s="6"/>
      <c r="AG179" s="6"/>
      <c r="AH179" s="6"/>
    </row>
    <row r="180" spans="1:34" hidden="1">
      <c r="A180" s="116"/>
      <c r="B180" s="116"/>
      <c r="C180" s="116"/>
      <c r="D180" s="116"/>
      <c r="E180" s="116"/>
      <c r="F180" s="116"/>
      <c r="G180" s="116"/>
      <c r="H180" s="116"/>
      <c r="I180" s="116"/>
      <c r="J180" s="116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6"/>
      <c r="Z180" s="27"/>
      <c r="AA180" s="27"/>
      <c r="AB180" s="6"/>
      <c r="AC180" s="6"/>
      <c r="AD180" s="6"/>
      <c r="AE180" s="6"/>
      <c r="AF180" s="6"/>
      <c r="AG180" s="6"/>
      <c r="AH180" s="6"/>
    </row>
    <row r="181" spans="1:34" ht="36.75" customHeight="1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22">
        <f>SUM(Y9:Y163)</f>
        <v>341038.7</v>
      </c>
      <c r="Z181" s="27"/>
      <c r="AA181" s="27"/>
      <c r="AB181" s="22">
        <f t="shared" ref="AB181:AH181" si="44">SUM(AB9:AB163)</f>
        <v>330724</v>
      </c>
      <c r="AC181" s="22">
        <f t="shared" si="44"/>
        <v>5890.3</v>
      </c>
      <c r="AD181" s="22">
        <f t="shared" si="44"/>
        <v>301521.09999999998</v>
      </c>
      <c r="AE181" s="22">
        <f t="shared" si="44"/>
        <v>16865.38</v>
      </c>
      <c r="AF181" s="22">
        <f t="shared" si="44"/>
        <v>5891.2480000000005</v>
      </c>
      <c r="AG181" s="22">
        <f t="shared" si="44"/>
        <v>6480.372800000001</v>
      </c>
      <c r="AH181" s="22">
        <f t="shared" si="44"/>
        <v>7128.4100800000015</v>
      </c>
    </row>
    <row r="182" spans="1:34" ht="18.75">
      <c r="A182" s="289" t="s">
        <v>192</v>
      </c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290"/>
      <c r="N182" s="116"/>
      <c r="O182" s="289" t="s">
        <v>57</v>
      </c>
      <c r="P182" s="50"/>
      <c r="Q182" s="50">
        <v>2026</v>
      </c>
      <c r="R182" s="10">
        <v>2027</v>
      </c>
      <c r="S182" s="9">
        <v>2028</v>
      </c>
      <c r="T182" s="9">
        <v>2029</v>
      </c>
      <c r="U182" s="13">
        <v>2030</v>
      </c>
      <c r="V182" s="50"/>
      <c r="W182" s="50"/>
      <c r="X182" s="50"/>
      <c r="Y182" s="6"/>
      <c r="Z182" s="27"/>
      <c r="AA182" s="27"/>
      <c r="AB182" s="6"/>
      <c r="AC182" s="6"/>
      <c r="AD182" s="6"/>
      <c r="AE182" s="6"/>
      <c r="AF182" s="6"/>
      <c r="AG182" s="6"/>
      <c r="AH182" s="6"/>
    </row>
    <row r="183" spans="1:34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2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6"/>
      <c r="Z183" s="27"/>
      <c r="AA183" s="27"/>
      <c r="AB183" s="6"/>
      <c r="AC183" s="6"/>
      <c r="AD183" s="6"/>
      <c r="AE183" s="6"/>
      <c r="AF183" s="6"/>
      <c r="AG183" s="6"/>
      <c r="AH183" s="6"/>
    </row>
    <row r="184" spans="1:34">
      <c r="A184" s="50"/>
      <c r="B184" s="50"/>
      <c r="C184" s="50"/>
      <c r="D184" s="50"/>
      <c r="E184" s="50"/>
      <c r="F184" s="50"/>
      <c r="G184" s="50"/>
      <c r="H184" s="50"/>
      <c r="I184" s="50"/>
      <c r="J184" s="39" t="s">
        <v>184</v>
      </c>
      <c r="K184" s="39"/>
      <c r="L184" s="204">
        <f>L41+50+400+5+L138+L147+L150+L153-20</f>
        <v>7672.2</v>
      </c>
      <c r="M184" s="255">
        <f>ROUND((L184*1.1),1)-0.2</f>
        <v>8439.1999999999989</v>
      </c>
      <c r="N184" s="255">
        <f>ROUND((M184*1.1),1)-0.2</f>
        <v>9282.9</v>
      </c>
      <c r="O184" s="255">
        <f>ROUND((N184*1.1),1)+0.2</f>
        <v>10211.400000000001</v>
      </c>
      <c r="P184" s="255">
        <f>ROUND((O184*1.1),1)-0.1</f>
        <v>11232.4</v>
      </c>
      <c r="Q184" s="50"/>
      <c r="R184" s="50"/>
      <c r="S184" s="50"/>
      <c r="T184" s="50"/>
      <c r="U184" s="50"/>
      <c r="V184" s="50"/>
      <c r="W184" s="50"/>
      <c r="X184" s="50"/>
      <c r="Y184" s="6"/>
      <c r="Z184" s="27"/>
      <c r="AA184" s="27"/>
      <c r="AB184" s="6"/>
      <c r="AC184" s="6"/>
      <c r="AD184" s="6"/>
      <c r="AE184" s="6"/>
      <c r="AF184" s="6"/>
      <c r="AG184" s="6"/>
      <c r="AH184" s="6"/>
    </row>
    <row r="185" spans="1:34">
      <c r="A185" s="50"/>
      <c r="B185" s="50"/>
      <c r="C185" s="50"/>
      <c r="D185" s="50"/>
      <c r="E185" s="50"/>
      <c r="F185" s="50"/>
      <c r="G185" s="50"/>
      <c r="H185" s="50"/>
      <c r="I185" s="50"/>
      <c r="J185" s="39" t="s">
        <v>185</v>
      </c>
      <c r="K185" s="39"/>
      <c r="L185" s="204">
        <f>L45+22+250+5+20</f>
        <v>2607</v>
      </c>
      <c r="M185" s="255">
        <f>ROUND((L185*1.1),1)</f>
        <v>2867.7</v>
      </c>
      <c r="N185" s="255">
        <f>ROUND((M185*1.1),1)</f>
        <v>3154.5</v>
      </c>
      <c r="O185" s="255">
        <f>ROUND((N185*1.1),1)</f>
        <v>3470</v>
      </c>
      <c r="P185" s="255">
        <f>ROUND((O185*1.1),1)</f>
        <v>3817</v>
      </c>
      <c r="Q185" s="50"/>
      <c r="R185" s="50"/>
      <c r="S185" s="50"/>
      <c r="T185" s="50"/>
      <c r="U185" s="50"/>
      <c r="V185" s="50"/>
      <c r="W185" s="50"/>
      <c r="X185" s="50"/>
      <c r="Y185" s="6"/>
      <c r="Z185" s="27"/>
      <c r="AA185" s="27"/>
      <c r="AB185" s="6"/>
      <c r="AC185" s="6"/>
      <c r="AD185" s="6"/>
      <c r="AE185" s="6"/>
      <c r="AF185" s="6"/>
      <c r="AG185" s="6"/>
      <c r="AH185" s="6"/>
    </row>
    <row r="186" spans="1:34">
      <c r="A186" s="50"/>
      <c r="B186" s="50"/>
      <c r="C186" s="50"/>
      <c r="D186" s="50"/>
      <c r="E186" s="50"/>
      <c r="F186" s="50"/>
      <c r="G186" s="50"/>
      <c r="H186" s="50"/>
      <c r="I186" s="50"/>
      <c r="J186" s="39">
        <v>5021</v>
      </c>
      <c r="K186" s="39"/>
      <c r="L186" s="47">
        <f>L95+5420.1+L134+300</f>
        <v>20314.300000000003</v>
      </c>
      <c r="M186" s="215">
        <f>M95+5962.1+M134+330</f>
        <v>22345.7</v>
      </c>
      <c r="N186" s="215">
        <f>N95+6558.3+N134+300</f>
        <v>24517.3</v>
      </c>
      <c r="O186" s="215">
        <f>O95+7214.2+O134+300</f>
        <v>26939.1</v>
      </c>
      <c r="P186" s="215">
        <f>P95+7935.6+P134+300</f>
        <v>29602.999999999996</v>
      </c>
      <c r="Q186" s="50">
        <f>5420.1*1.1</f>
        <v>5962.1100000000006</v>
      </c>
      <c r="R186" s="50">
        <f>Q186*1.1</f>
        <v>6558.3210000000008</v>
      </c>
      <c r="S186" s="50">
        <f>R186*1.1</f>
        <v>7214.1531000000014</v>
      </c>
      <c r="T186" s="50">
        <f>S186*1.1</f>
        <v>7935.5684100000026</v>
      </c>
      <c r="U186" s="50"/>
      <c r="V186" s="50"/>
      <c r="W186" s="50"/>
      <c r="X186" s="50"/>
      <c r="Y186" s="6"/>
      <c r="Z186" s="27"/>
      <c r="AA186" s="27"/>
      <c r="AB186" s="6"/>
      <c r="AC186" s="6"/>
      <c r="AD186" s="6"/>
      <c r="AE186" s="6"/>
      <c r="AF186" s="6"/>
      <c r="AG186" s="6"/>
      <c r="AH186" s="6"/>
    </row>
    <row r="187" spans="1:34">
      <c r="A187" s="50"/>
      <c r="B187" s="50"/>
      <c r="C187" s="50"/>
      <c r="D187" s="50"/>
      <c r="E187" s="50"/>
      <c r="F187" s="50"/>
      <c r="G187" s="50"/>
      <c r="H187" s="50"/>
      <c r="I187" s="50"/>
      <c r="J187" s="39">
        <v>5022</v>
      </c>
      <c r="K187" s="39"/>
      <c r="L187" s="47">
        <f>L48+L30+50+L141+7</f>
        <v>1598.6</v>
      </c>
      <c r="M187" s="255">
        <f>ROUND((L187*1.1),1)</f>
        <v>1758.5</v>
      </c>
      <c r="N187" s="301">
        <f>ROUND((M187*1.1),1)+0.1</f>
        <v>1934.5</v>
      </c>
      <c r="O187" s="301">
        <f>ROUND((N187*1.1),1)-0.1</f>
        <v>2127.9</v>
      </c>
      <c r="P187" s="301">
        <f>ROUND((O187*1.1),1)+0.1</f>
        <v>2340.7999999999997</v>
      </c>
      <c r="Q187" s="50"/>
      <c r="R187" s="50"/>
      <c r="S187" s="50"/>
      <c r="T187" s="50"/>
      <c r="U187" s="50"/>
      <c r="V187" s="50"/>
      <c r="W187" s="50"/>
      <c r="X187" s="50"/>
      <c r="Y187" s="6"/>
      <c r="Z187" s="27"/>
      <c r="AA187" s="27"/>
      <c r="AB187" s="6"/>
      <c r="AC187" s="6"/>
      <c r="AD187" s="6"/>
      <c r="AE187" s="6"/>
      <c r="AF187" s="6"/>
      <c r="AG187" s="6"/>
      <c r="AH187" s="6"/>
    </row>
    <row r="188" spans="1:34">
      <c r="A188" s="50"/>
      <c r="B188" s="50"/>
      <c r="C188" s="50"/>
      <c r="D188" s="50"/>
      <c r="E188" s="50"/>
      <c r="F188" s="50"/>
      <c r="G188" s="50"/>
      <c r="H188" s="50"/>
      <c r="I188" s="50"/>
      <c r="J188" s="39">
        <v>1023</v>
      </c>
      <c r="K188" s="39"/>
      <c r="L188" s="47">
        <f>L80</f>
        <v>51644.2</v>
      </c>
      <c r="M188" s="47">
        <f>M80</f>
        <v>56808.6</v>
      </c>
      <c r="N188" s="47">
        <f>N80</f>
        <v>62489.5</v>
      </c>
      <c r="O188" s="47">
        <f>O80</f>
        <v>68738.5</v>
      </c>
      <c r="P188" s="47">
        <f>P80</f>
        <v>75612.399999999994</v>
      </c>
      <c r="Q188" s="50"/>
      <c r="R188" s="50"/>
      <c r="S188" s="50"/>
      <c r="T188" s="50"/>
      <c r="U188" s="50"/>
      <c r="V188" s="50"/>
      <c r="W188" s="50"/>
      <c r="X188" s="50"/>
      <c r="Y188" s="6"/>
      <c r="Z188" s="27"/>
      <c r="AA188" s="27"/>
      <c r="AB188" s="6"/>
      <c r="AC188" s="6"/>
      <c r="AD188" s="6"/>
      <c r="AE188" s="6"/>
      <c r="AF188" s="6"/>
      <c r="AG188" s="6"/>
      <c r="AH188" s="6"/>
    </row>
    <row r="189" spans="1:34">
      <c r="A189" s="50"/>
      <c r="B189" s="50"/>
      <c r="C189" s="50"/>
      <c r="D189" s="50"/>
      <c r="E189" s="50"/>
      <c r="F189" s="50"/>
      <c r="G189" s="50"/>
      <c r="H189" s="50"/>
      <c r="I189" s="50"/>
      <c r="J189" s="39">
        <v>5031</v>
      </c>
      <c r="K189" s="39"/>
      <c r="L189" s="47">
        <f>L77+L128+L135</f>
        <v>18323.8</v>
      </c>
      <c r="M189" s="47">
        <f>M77+M128+M135</f>
        <v>20156.2</v>
      </c>
      <c r="N189" s="47">
        <f>N77+N128+N135</f>
        <v>22171.800000000003</v>
      </c>
      <c r="O189" s="47">
        <f>O77+O128+O135</f>
        <v>24388.899999999998</v>
      </c>
      <c r="P189" s="47">
        <f>P77+P128+P135</f>
        <v>26827.899999999998</v>
      </c>
      <c r="Q189" s="50"/>
      <c r="R189" s="50"/>
      <c r="S189" s="50"/>
      <c r="T189" s="50"/>
      <c r="U189" s="50"/>
      <c r="V189" s="50"/>
      <c r="W189" s="50"/>
      <c r="X189" s="50"/>
      <c r="Y189" s="6"/>
      <c r="Z189" s="27"/>
      <c r="AA189" s="27"/>
      <c r="AB189" s="6"/>
      <c r="AC189" s="6"/>
      <c r="AD189" s="6"/>
      <c r="AE189" s="6"/>
      <c r="AF189" s="6"/>
      <c r="AG189" s="6"/>
      <c r="AH189" s="6"/>
    </row>
    <row r="190" spans="1:34">
      <c r="A190" s="50"/>
      <c r="B190" s="50"/>
      <c r="C190" s="50"/>
      <c r="D190" s="50"/>
      <c r="E190" s="50"/>
      <c r="F190" s="50"/>
      <c r="G190" s="50"/>
      <c r="H190" s="50"/>
      <c r="I190" s="50"/>
      <c r="J190" s="39">
        <v>5032</v>
      </c>
      <c r="K190" s="39"/>
      <c r="L190" s="204">
        <f>L76-5420.1</f>
        <v>14991.1</v>
      </c>
      <c r="M190" s="215">
        <f>M76-5962.1</f>
        <v>16490.199999999997</v>
      </c>
      <c r="N190" s="215">
        <f>N76-6558.3</f>
        <v>18139.2</v>
      </c>
      <c r="O190" s="215">
        <f>O76-7214.2</f>
        <v>19953.099999999999</v>
      </c>
      <c r="P190" s="215">
        <f>P76-7935.6</f>
        <v>21948.400000000001</v>
      </c>
      <c r="Q190" s="50"/>
      <c r="R190" s="50"/>
      <c r="S190" s="50"/>
      <c r="T190" s="50"/>
      <c r="U190" s="50"/>
      <c r="V190" s="50"/>
      <c r="W190" s="50"/>
      <c r="X190" s="50"/>
      <c r="Y190" s="6"/>
      <c r="Z190" s="29"/>
      <c r="AA190" s="29"/>
      <c r="AB190" s="6"/>
      <c r="AC190" s="6"/>
      <c r="AD190" s="6"/>
      <c r="AE190" s="6"/>
      <c r="AF190" s="6"/>
      <c r="AG190" s="6"/>
      <c r="AH190" s="6"/>
    </row>
    <row r="191" spans="1:34">
      <c r="A191" s="50"/>
      <c r="B191" s="50"/>
      <c r="C191" s="50"/>
      <c r="D191" s="50"/>
      <c r="E191" s="50"/>
      <c r="F191" s="50"/>
      <c r="G191" s="50"/>
      <c r="H191" s="50"/>
      <c r="I191" s="50"/>
      <c r="J191" s="39">
        <v>5033</v>
      </c>
      <c r="K191" s="39"/>
      <c r="L191" s="47">
        <f>L83</f>
        <v>13706.6</v>
      </c>
      <c r="M191" s="47">
        <f>M83</f>
        <v>15077.3</v>
      </c>
      <c r="N191" s="47">
        <f>N83</f>
        <v>16585</v>
      </c>
      <c r="O191" s="47">
        <f>O83</f>
        <v>18243.5</v>
      </c>
      <c r="P191" s="47">
        <f>P83</f>
        <v>20067.900000000001</v>
      </c>
      <c r="Q191" s="50"/>
      <c r="R191" s="50"/>
      <c r="S191" s="50"/>
      <c r="T191" s="50"/>
      <c r="U191" s="50"/>
      <c r="V191" s="50"/>
      <c r="W191" s="50"/>
      <c r="X191" s="50"/>
      <c r="Y191" s="6"/>
      <c r="Z191" s="29"/>
      <c r="AA191" s="29"/>
      <c r="AB191" s="6"/>
      <c r="AC191" s="6"/>
      <c r="AD191" s="6"/>
      <c r="AE191" s="6"/>
      <c r="AF191" s="6"/>
      <c r="AG191" s="6"/>
      <c r="AH191" s="6"/>
    </row>
    <row r="192" spans="1:34">
      <c r="A192" s="50"/>
      <c r="B192" s="50"/>
      <c r="C192" s="50"/>
      <c r="D192" s="50"/>
      <c r="E192" s="50"/>
      <c r="F192" s="50"/>
      <c r="G192" s="50"/>
      <c r="H192" s="50"/>
      <c r="I192" s="50"/>
      <c r="J192" s="39">
        <v>5042</v>
      </c>
      <c r="K192" s="39"/>
      <c r="L192" s="47">
        <f>L89+L114-300</f>
        <v>200</v>
      </c>
      <c r="M192" s="215">
        <f>M89+M114-330</f>
        <v>220</v>
      </c>
      <c r="N192" s="47">
        <f>N89+N114-300</f>
        <v>305</v>
      </c>
      <c r="O192" s="47">
        <f>O89+O114-300</f>
        <v>365.5</v>
      </c>
      <c r="P192" s="47">
        <f>P89+P114-300</f>
        <v>432.1</v>
      </c>
      <c r="Q192" s="50"/>
      <c r="R192" s="50"/>
      <c r="S192" s="50"/>
      <c r="T192" s="50"/>
      <c r="U192" s="50"/>
      <c r="V192" s="50"/>
      <c r="W192" s="50"/>
      <c r="X192" s="50"/>
      <c r="Y192" s="6"/>
      <c r="Z192" s="29"/>
      <c r="AA192" s="29"/>
      <c r="AB192" s="6"/>
      <c r="AC192" s="6"/>
      <c r="AD192" s="6"/>
      <c r="AE192" s="6"/>
      <c r="AF192" s="6"/>
      <c r="AG192" s="6"/>
      <c r="AH192" s="6"/>
    </row>
    <row r="193" spans="1:24">
      <c r="A193" s="50"/>
      <c r="B193" s="50"/>
      <c r="C193" s="50"/>
      <c r="D193" s="50"/>
      <c r="E193" s="50"/>
      <c r="F193" s="50"/>
      <c r="G193" s="50"/>
      <c r="H193" s="50"/>
      <c r="I193" s="50"/>
      <c r="J193" s="39">
        <v>5051</v>
      </c>
      <c r="K193" s="39"/>
      <c r="L193" s="204">
        <f>L73+L14-L194+500+L102</f>
        <v>19427.7</v>
      </c>
      <c r="M193" s="255">
        <f t="shared" ref="M193:P194" si="45">ROUND((L193*1.1),1)</f>
        <v>21370.5</v>
      </c>
      <c r="N193" s="255">
        <f t="shared" si="45"/>
        <v>23507.599999999999</v>
      </c>
      <c r="O193" s="255">
        <f t="shared" si="45"/>
        <v>25858.400000000001</v>
      </c>
      <c r="P193" s="255">
        <f t="shared" si="45"/>
        <v>28444.2</v>
      </c>
      <c r="Q193" s="50"/>
      <c r="R193" s="50"/>
      <c r="S193" s="50"/>
      <c r="T193" s="50"/>
      <c r="U193" s="50"/>
      <c r="V193" s="50"/>
      <c r="W193" s="50"/>
      <c r="X193" s="50"/>
    </row>
    <row r="194" spans="1:24">
      <c r="A194" s="50"/>
      <c r="B194" s="50"/>
      <c r="C194" s="50"/>
      <c r="D194" s="50"/>
      <c r="E194" s="50"/>
      <c r="F194" s="50"/>
      <c r="G194" s="50"/>
      <c r="H194" s="50"/>
      <c r="I194" s="50"/>
      <c r="J194" s="39">
        <v>5052</v>
      </c>
      <c r="K194" s="39"/>
      <c r="L194" s="47">
        <f>197.8+L144</f>
        <v>204.8</v>
      </c>
      <c r="M194" s="255">
        <f t="shared" si="45"/>
        <v>225.3</v>
      </c>
      <c r="N194" s="255">
        <f t="shared" si="45"/>
        <v>247.8</v>
      </c>
      <c r="O194" s="255">
        <f t="shared" si="45"/>
        <v>272.60000000000002</v>
      </c>
      <c r="P194" s="255">
        <f t="shared" si="45"/>
        <v>299.89999999999998</v>
      </c>
      <c r="Q194" s="50"/>
      <c r="R194" s="50"/>
      <c r="S194" s="50"/>
      <c r="T194" s="50"/>
      <c r="U194" s="50"/>
      <c r="V194" s="50"/>
      <c r="W194" s="50"/>
      <c r="X194" s="50"/>
    </row>
    <row r="195" spans="1:24">
      <c r="A195" s="50"/>
      <c r="B195" s="50"/>
      <c r="C195" s="50"/>
      <c r="D195" s="50"/>
      <c r="E195" s="50"/>
      <c r="F195" s="50"/>
      <c r="G195" s="50"/>
      <c r="H195" s="50"/>
      <c r="I195" s="50"/>
      <c r="J195" s="39">
        <v>5053</v>
      </c>
      <c r="K195" s="39"/>
      <c r="L195" s="47">
        <f>L11</f>
        <v>2581.6999999999998</v>
      </c>
      <c r="M195" s="47">
        <f>M11</f>
        <v>2839.9</v>
      </c>
      <c r="N195" s="47">
        <f>N11</f>
        <v>3123.9</v>
      </c>
      <c r="O195" s="47">
        <f>O11</f>
        <v>3436.3</v>
      </c>
      <c r="P195" s="47">
        <f>P11</f>
        <v>3779.9</v>
      </c>
      <c r="Q195" s="50"/>
      <c r="R195" s="50"/>
      <c r="S195" s="50"/>
      <c r="T195" s="50"/>
      <c r="U195" s="50"/>
      <c r="V195" s="50"/>
      <c r="W195" s="50"/>
      <c r="X195" s="50"/>
    </row>
    <row r="196" spans="1:24">
      <c r="A196" s="50"/>
      <c r="B196" s="50"/>
      <c r="C196" s="50"/>
      <c r="D196" s="50"/>
      <c r="E196" s="50"/>
      <c r="F196" s="50"/>
      <c r="G196" s="50"/>
      <c r="H196" s="50"/>
      <c r="I196" s="50"/>
      <c r="J196" s="39">
        <v>5061</v>
      </c>
      <c r="K196" s="39"/>
      <c r="L196" s="47">
        <f>L8+L92+50+150</f>
        <v>3957.6</v>
      </c>
      <c r="M196" s="255">
        <f>ROUND((L196*1.1),1)</f>
        <v>4353.3999999999996</v>
      </c>
      <c r="N196" s="255">
        <f>ROUND((M196*1.1),1)</f>
        <v>4788.7</v>
      </c>
      <c r="O196" s="255">
        <f>ROUND((N196*1.1),1)</f>
        <v>5267.6</v>
      </c>
      <c r="P196" s="255">
        <f>ROUND((O196*1.1),1)</f>
        <v>5794.4</v>
      </c>
      <c r="Q196" s="50"/>
      <c r="R196" s="50"/>
      <c r="S196" s="50"/>
      <c r="T196" s="50"/>
      <c r="U196" s="50"/>
      <c r="V196" s="50"/>
      <c r="W196" s="50"/>
      <c r="X196" s="50"/>
    </row>
    <row r="197" spans="1:24">
      <c r="A197" s="50"/>
      <c r="B197" s="50"/>
      <c r="C197" s="50"/>
      <c r="D197" s="50"/>
      <c r="E197" s="50"/>
      <c r="F197" s="50"/>
      <c r="G197" s="50"/>
      <c r="H197" s="50"/>
      <c r="I197" s="50"/>
      <c r="J197" s="39">
        <v>5062</v>
      </c>
      <c r="K197" s="39"/>
      <c r="L197" s="47">
        <f>L51+L54+L57</f>
        <v>18713.3</v>
      </c>
      <c r="M197" s="47">
        <f>M51+M54+M57</f>
        <v>16184.6</v>
      </c>
      <c r="N197" s="47">
        <f>N51+N54+N57</f>
        <v>17803.099999999999</v>
      </c>
      <c r="O197" s="47">
        <f>O51+O54+O57</f>
        <v>19583.400000000001</v>
      </c>
      <c r="P197" s="47">
        <f>P51+P54+P57</f>
        <v>26541.7</v>
      </c>
      <c r="Q197" s="50"/>
      <c r="R197" s="50"/>
      <c r="S197" s="50"/>
      <c r="T197" s="50"/>
      <c r="U197" s="50"/>
      <c r="V197" s="50"/>
      <c r="W197" s="50"/>
      <c r="X197" s="50"/>
    </row>
    <row r="198" spans="1:24">
      <c r="A198" s="50"/>
      <c r="B198" s="50"/>
      <c r="C198" s="50"/>
      <c r="D198" s="50"/>
      <c r="E198" s="50"/>
      <c r="F198" s="50"/>
      <c r="G198" s="50"/>
      <c r="H198" s="50"/>
      <c r="I198" s="50"/>
      <c r="J198" s="39">
        <v>5070</v>
      </c>
      <c r="K198" s="39"/>
      <c r="L198" s="47">
        <f>L113</f>
        <v>12493.8</v>
      </c>
      <c r="M198" s="47">
        <f>M113</f>
        <v>12943.8</v>
      </c>
      <c r="N198" s="47">
        <f>N113</f>
        <v>13393.8</v>
      </c>
      <c r="O198" s="47">
        <f>O113</f>
        <v>13843.8</v>
      </c>
      <c r="P198" s="47">
        <f>P113</f>
        <v>13933.8</v>
      </c>
      <c r="Q198" s="50"/>
      <c r="R198" s="50"/>
      <c r="S198" s="50"/>
      <c r="T198" s="50"/>
      <c r="U198" s="50"/>
      <c r="V198" s="50"/>
      <c r="W198" s="50"/>
      <c r="X198" s="50"/>
    </row>
    <row r="199" spans="1:24">
      <c r="A199" s="50"/>
      <c r="B199" s="50"/>
      <c r="C199" s="50"/>
      <c r="D199" s="50"/>
      <c r="E199" s="50"/>
      <c r="F199" s="50"/>
      <c r="G199" s="50"/>
      <c r="H199" s="50"/>
      <c r="I199" s="50"/>
      <c r="J199" s="39"/>
      <c r="K199" s="39" t="s">
        <v>176</v>
      </c>
      <c r="L199" s="47">
        <f>SUM(L184:L198)</f>
        <v>188436.7</v>
      </c>
      <c r="M199" s="47">
        <f>SUM(M184:M198)</f>
        <v>202080.89999999997</v>
      </c>
      <c r="N199" s="47">
        <f>SUM(N184:N198)</f>
        <v>221444.6</v>
      </c>
      <c r="O199" s="47">
        <f>SUM(O184:O198)</f>
        <v>242699.99999999997</v>
      </c>
      <c r="P199" s="47">
        <f>SUM(P184:P198)</f>
        <v>270675.8</v>
      </c>
      <c r="Q199" s="50"/>
      <c r="R199" s="50"/>
      <c r="S199" s="50"/>
      <c r="T199" s="50"/>
      <c r="U199" s="50"/>
      <c r="V199" s="50"/>
      <c r="W199" s="50"/>
      <c r="X199" s="50"/>
    </row>
    <row r="200" spans="1:24">
      <c r="A200" s="50"/>
      <c r="B200" s="50"/>
      <c r="C200" s="50"/>
      <c r="D200" s="50"/>
      <c r="E200" s="50"/>
      <c r="F200" s="50"/>
      <c r="G200" s="50"/>
      <c r="H200" s="50"/>
      <c r="I200" s="50"/>
      <c r="J200" s="39" t="s">
        <v>178</v>
      </c>
      <c r="K200" s="39"/>
      <c r="L200" s="47">
        <f>L40+L106</f>
        <v>451.2</v>
      </c>
      <c r="M200" s="47">
        <f>M40+M106</f>
        <v>496.3</v>
      </c>
      <c r="N200" s="47">
        <f>N40+N106</f>
        <v>545.9</v>
      </c>
      <c r="O200" s="47">
        <f>O40+O106</f>
        <v>600.5</v>
      </c>
      <c r="P200" s="47">
        <f>P40+P106</f>
        <v>660.5</v>
      </c>
      <c r="Q200" s="50"/>
      <c r="R200" s="50"/>
      <c r="S200" s="50"/>
      <c r="T200" s="50"/>
      <c r="U200" s="50"/>
      <c r="V200" s="50"/>
      <c r="W200" s="50"/>
      <c r="X200" s="50"/>
    </row>
    <row r="201" spans="1:24">
      <c r="A201" s="50"/>
      <c r="B201" s="50"/>
      <c r="C201" s="50"/>
      <c r="D201" s="50"/>
      <c r="E201" s="50"/>
      <c r="F201" s="50"/>
      <c r="G201" s="50"/>
      <c r="H201" s="50"/>
      <c r="I201" s="50"/>
      <c r="J201" s="39" t="s">
        <v>179</v>
      </c>
      <c r="K201" s="39"/>
      <c r="L201" s="47">
        <f>L44</f>
        <v>19.2</v>
      </c>
      <c r="M201" s="47">
        <f>M44</f>
        <v>21.1</v>
      </c>
      <c r="N201" s="47">
        <f>N44</f>
        <v>23.2</v>
      </c>
      <c r="O201" s="47">
        <f>O44</f>
        <v>25.5</v>
      </c>
      <c r="P201" s="47">
        <f>P44</f>
        <v>28.1</v>
      </c>
      <c r="Q201" s="50"/>
      <c r="R201" s="50"/>
      <c r="S201" s="50"/>
      <c r="T201" s="50"/>
      <c r="U201" s="50"/>
      <c r="V201" s="50"/>
      <c r="W201" s="50"/>
      <c r="X201" s="50"/>
    </row>
    <row r="202" spans="1:24">
      <c r="A202" s="50"/>
      <c r="B202" s="50"/>
      <c r="C202" s="50"/>
      <c r="D202" s="50"/>
      <c r="E202" s="50"/>
      <c r="F202" s="50"/>
      <c r="G202" s="50"/>
      <c r="H202" s="50"/>
      <c r="I202" s="50"/>
      <c r="J202" s="39" t="s">
        <v>180</v>
      </c>
      <c r="K202" s="39"/>
      <c r="L202" s="47">
        <f>L184+L185+L186+L187+L190+L191+L192+L193+L194+L195+L196+L197</f>
        <v>105974.90000000001</v>
      </c>
      <c r="M202" s="47">
        <f>M184+M185+M186+M187+M190+M191+M192+M193+M194+M195+M196+M197</f>
        <v>112172.29999999999</v>
      </c>
      <c r="N202" s="47">
        <f>N184+N185+N186+N187+N190+N191+N192+N193+N194+N195+N196+N197</f>
        <v>123389.5</v>
      </c>
      <c r="O202" s="47">
        <f>O184+O185+O186+O187+O190+O191+O192+O193+O194+O195+O196+O197</f>
        <v>135728.80000000002</v>
      </c>
      <c r="P202" s="47">
        <f>P184+P185+P186+P187+P190+P191+P192+P193+P194+P195+P196+P197</f>
        <v>154301.69999999998</v>
      </c>
      <c r="Q202" s="50"/>
      <c r="R202" s="50"/>
      <c r="S202" s="50"/>
      <c r="T202" s="50"/>
      <c r="U202" s="50"/>
      <c r="V202" s="50"/>
      <c r="W202" s="50"/>
      <c r="X202" s="50"/>
    </row>
    <row r="203" spans="1:24">
      <c r="A203" s="50"/>
      <c r="B203" s="50"/>
      <c r="C203" s="50"/>
      <c r="D203" s="50"/>
      <c r="E203" s="50"/>
      <c r="F203" s="50"/>
      <c r="G203" s="50"/>
      <c r="H203" s="50"/>
      <c r="I203" s="50"/>
      <c r="J203" s="39" t="s">
        <v>181</v>
      </c>
      <c r="K203" s="39"/>
      <c r="L203" s="47">
        <f>L200+L201+L189+L188</f>
        <v>70438.399999999994</v>
      </c>
      <c r="M203" s="47">
        <f>M200+M201+M189+M188</f>
        <v>77482.2</v>
      </c>
      <c r="N203" s="47">
        <f>N200+N201+N189+N188</f>
        <v>85230.399999999994</v>
      </c>
      <c r="O203" s="47">
        <f>O200+O201+O189+O188</f>
        <v>93753.4</v>
      </c>
      <c r="P203" s="47">
        <f>P200+P201+P189+P188</f>
        <v>103128.9</v>
      </c>
      <c r="Q203" s="50"/>
      <c r="R203" s="50"/>
      <c r="S203" s="50"/>
      <c r="T203" s="50"/>
      <c r="U203" s="50"/>
      <c r="V203" s="50"/>
      <c r="W203" s="50"/>
      <c r="X203" s="50"/>
    </row>
    <row r="204" spans="1:24">
      <c r="A204" s="50"/>
      <c r="B204" s="50"/>
      <c r="C204" s="50"/>
      <c r="D204" s="50"/>
      <c r="E204" s="50"/>
      <c r="F204" s="50"/>
      <c r="G204" s="50"/>
      <c r="H204" s="50"/>
      <c r="I204" s="50"/>
      <c r="J204" s="39" t="s">
        <v>182</v>
      </c>
      <c r="K204" s="39"/>
      <c r="L204" s="47">
        <f>L198</f>
        <v>12493.8</v>
      </c>
      <c r="M204" s="47">
        <f>M198</f>
        <v>12943.8</v>
      </c>
      <c r="N204" s="47">
        <f>N198</f>
        <v>13393.8</v>
      </c>
      <c r="O204" s="47">
        <f>O198</f>
        <v>13843.8</v>
      </c>
      <c r="P204" s="47">
        <f>P198</f>
        <v>13933.8</v>
      </c>
      <c r="Q204" s="50"/>
      <c r="R204" s="50"/>
      <c r="S204" s="50"/>
      <c r="T204" s="50"/>
      <c r="U204" s="50"/>
      <c r="V204" s="50"/>
      <c r="W204" s="50"/>
      <c r="X204" s="50"/>
    </row>
    <row r="205" spans="1:24">
      <c r="A205" s="50"/>
      <c r="B205" s="50"/>
      <c r="C205" s="50"/>
      <c r="D205" s="50"/>
      <c r="E205" s="50"/>
      <c r="F205" s="50"/>
      <c r="G205" s="50"/>
      <c r="H205" s="50"/>
      <c r="I205" s="50"/>
      <c r="J205" s="39" t="s">
        <v>183</v>
      </c>
      <c r="K205" s="39"/>
      <c r="L205" s="47">
        <f>SUM(L202:L204)</f>
        <v>188907.09999999998</v>
      </c>
      <c r="M205" s="47">
        <f>SUM(M202:M204)</f>
        <v>202598.3</v>
      </c>
      <c r="N205" s="47">
        <f>SUM(N202:N204)</f>
        <v>222013.69999999998</v>
      </c>
      <c r="O205" s="47">
        <f>SUM(O202:O204)</f>
        <v>243326</v>
      </c>
      <c r="P205" s="47">
        <f>SUM(P202:P204)</f>
        <v>271364.39999999997</v>
      </c>
      <c r="Q205" s="50"/>
      <c r="R205" s="50"/>
      <c r="S205" s="50"/>
      <c r="T205" s="50"/>
      <c r="U205" s="50"/>
      <c r="V205" s="50"/>
      <c r="W205" s="50"/>
      <c r="X205" s="50"/>
    </row>
    <row r="206" spans="1:24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1">
        <f>L169-L202</f>
        <v>0</v>
      </c>
      <c r="M206" s="51">
        <f>M169-M202</f>
        <v>0</v>
      </c>
      <c r="N206" s="51">
        <f>N169-N202</f>
        <v>0</v>
      </c>
      <c r="O206" s="51">
        <f>O169-O202</f>
        <v>0</v>
      </c>
      <c r="P206" s="51">
        <f>P169-P202</f>
        <v>0</v>
      </c>
      <c r="Q206" s="50"/>
      <c r="R206" s="50"/>
      <c r="S206" s="50"/>
      <c r="T206" s="50"/>
      <c r="U206" s="50"/>
      <c r="V206" s="50"/>
      <c r="W206" s="50"/>
      <c r="X206" s="50"/>
    </row>
    <row r="207" spans="1:24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1">
        <f>L172-L203</f>
        <v>0</v>
      </c>
      <c r="M207" s="51">
        <f>M172-M203</f>
        <v>0</v>
      </c>
      <c r="N207" s="51">
        <f>N172-N203</f>
        <v>0</v>
      </c>
      <c r="O207" s="51">
        <f>O172-O203</f>
        <v>0</v>
      </c>
      <c r="P207" s="51">
        <f>P172-P203</f>
        <v>0</v>
      </c>
      <c r="Q207" s="50"/>
      <c r="R207" s="50"/>
      <c r="S207" s="50"/>
      <c r="T207" s="50"/>
      <c r="U207" s="50"/>
      <c r="V207" s="50"/>
      <c r="W207" s="50"/>
      <c r="X207" s="50"/>
    </row>
    <row r="208" spans="1:24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2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</row>
    <row r="209" spans="1:24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2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</row>
    <row r="210" spans="1:24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2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</row>
    <row r="211" spans="1:24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2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</row>
    <row r="212" spans="1:24">
      <c r="P212" s="3"/>
    </row>
    <row r="213" spans="1:24">
      <c r="P213" s="3"/>
    </row>
    <row r="214" spans="1:24">
      <c r="P214" s="3"/>
    </row>
    <row r="215" spans="1:24">
      <c r="P215" s="3"/>
    </row>
    <row r="216" spans="1:24">
      <c r="P216" s="3"/>
    </row>
    <row r="217" spans="1:24">
      <c r="P217" s="3"/>
    </row>
    <row r="218" spans="1:24">
      <c r="P218" s="3"/>
    </row>
    <row r="219" spans="1:24">
      <c r="P219" s="3"/>
    </row>
    <row r="220" spans="1:24">
      <c r="P220" s="3"/>
    </row>
    <row r="221" spans="1:24">
      <c r="P221" s="3"/>
    </row>
    <row r="222" spans="1:24">
      <c r="P222" s="3"/>
    </row>
    <row r="223" spans="1:24">
      <c r="P223" s="3"/>
    </row>
    <row r="224" spans="1:24">
      <c r="P224" s="3"/>
    </row>
    <row r="225" spans="16:16">
      <c r="P225" s="3"/>
    </row>
    <row r="226" spans="16:16">
      <c r="P226" s="3"/>
    </row>
    <row r="227" spans="16:16">
      <c r="P227" s="3"/>
    </row>
    <row r="228" spans="16:16">
      <c r="P228" s="3"/>
    </row>
    <row r="229" spans="16:16">
      <c r="P229" s="3"/>
    </row>
    <row r="230" spans="16:16">
      <c r="P230" s="3"/>
    </row>
    <row r="231" spans="16:16">
      <c r="P231" s="3"/>
    </row>
    <row r="232" spans="16:16">
      <c r="P232" s="3"/>
    </row>
    <row r="233" spans="16:16">
      <c r="P233" s="3"/>
    </row>
    <row r="234" spans="16:16">
      <c r="P234" s="3"/>
    </row>
    <row r="235" spans="16:16">
      <c r="P235" s="3"/>
    </row>
    <row r="236" spans="16:16">
      <c r="P236" s="3"/>
    </row>
    <row r="237" spans="16:16">
      <c r="P237" s="3"/>
    </row>
    <row r="238" spans="16:16">
      <c r="P238" s="3"/>
    </row>
    <row r="239" spans="16:16">
      <c r="P239" s="3"/>
    </row>
    <row r="240" spans="16:16">
      <c r="P240" s="3"/>
    </row>
    <row r="241" spans="16:16">
      <c r="P241" s="3"/>
    </row>
    <row r="242" spans="16:16">
      <c r="P242" s="3"/>
    </row>
    <row r="243" spans="16:16">
      <c r="P243" s="3"/>
    </row>
    <row r="244" spans="16:16">
      <c r="P244" s="3"/>
    </row>
    <row r="245" spans="16:16">
      <c r="P245" s="3"/>
    </row>
    <row r="246" spans="16:16">
      <c r="P246" s="3"/>
    </row>
    <row r="247" spans="16:16">
      <c r="P247" s="3"/>
    </row>
    <row r="248" spans="16:16">
      <c r="P248" s="3"/>
    </row>
    <row r="249" spans="16:16">
      <c r="P249" s="3"/>
    </row>
    <row r="250" spans="16:16">
      <c r="P250" s="3"/>
    </row>
    <row r="251" spans="16:16">
      <c r="P251" s="3"/>
    </row>
    <row r="252" spans="16:16">
      <c r="P252" s="3"/>
    </row>
    <row r="253" spans="16:16">
      <c r="P253" s="3"/>
    </row>
    <row r="254" spans="16:16">
      <c r="P254" s="3"/>
    </row>
    <row r="255" spans="16:16">
      <c r="P255" s="3"/>
    </row>
    <row r="256" spans="16:16">
      <c r="P256" s="3"/>
    </row>
    <row r="257" spans="16:16">
      <c r="P257" s="3"/>
    </row>
    <row r="258" spans="16:16">
      <c r="P258" s="3"/>
    </row>
    <row r="259" spans="16:16">
      <c r="P259" s="3"/>
    </row>
    <row r="260" spans="16:16">
      <c r="P260" s="3"/>
    </row>
    <row r="261" spans="16:16">
      <c r="P261" s="3"/>
    </row>
    <row r="262" spans="16:16">
      <c r="P262" s="3"/>
    </row>
    <row r="263" spans="16:16">
      <c r="P263" s="3"/>
    </row>
    <row r="264" spans="16:16">
      <c r="P264" s="3"/>
    </row>
    <row r="265" spans="16:16">
      <c r="P265" s="3"/>
    </row>
    <row r="266" spans="16:16">
      <c r="P266" s="3"/>
    </row>
    <row r="267" spans="16:16">
      <c r="P267" s="3"/>
    </row>
    <row r="268" spans="16:16">
      <c r="P268" s="3"/>
    </row>
    <row r="269" spans="16:16">
      <c r="P269" s="3"/>
    </row>
    <row r="270" spans="16:16">
      <c r="P270" s="3"/>
    </row>
    <row r="271" spans="16:16">
      <c r="P271" s="3"/>
    </row>
    <row r="272" spans="16:16">
      <c r="P272" s="3"/>
    </row>
    <row r="273" spans="16:16">
      <c r="P273" s="3"/>
    </row>
    <row r="274" spans="16:16">
      <c r="P274" s="3"/>
    </row>
    <row r="275" spans="16:16">
      <c r="P275" s="3"/>
    </row>
    <row r="276" spans="16:16">
      <c r="P276" s="3"/>
    </row>
    <row r="277" spans="16:16">
      <c r="P277" s="3"/>
    </row>
    <row r="278" spans="16:16">
      <c r="P278" s="3"/>
    </row>
    <row r="279" spans="16:16">
      <c r="P279" s="3"/>
    </row>
    <row r="280" spans="16:16">
      <c r="P280" s="3"/>
    </row>
    <row r="281" spans="16:16">
      <c r="P281" s="3"/>
    </row>
    <row r="282" spans="16:16">
      <c r="P282" s="3"/>
    </row>
    <row r="283" spans="16:16">
      <c r="P283" s="3"/>
    </row>
    <row r="284" spans="16:16">
      <c r="P284" s="3"/>
    </row>
    <row r="285" spans="16:16">
      <c r="P285" s="3"/>
    </row>
    <row r="286" spans="16:16">
      <c r="P286" s="3"/>
    </row>
    <row r="287" spans="16:16">
      <c r="P287" s="3"/>
    </row>
    <row r="288" spans="16:16">
      <c r="P288" s="3"/>
    </row>
    <row r="289" spans="16:16">
      <c r="P289" s="3"/>
    </row>
    <row r="290" spans="16:16">
      <c r="P290" s="3"/>
    </row>
    <row r="291" spans="16:16">
      <c r="P291" s="3"/>
    </row>
    <row r="292" spans="16:16">
      <c r="P292" s="3"/>
    </row>
    <row r="293" spans="16:16">
      <c r="P293" s="3"/>
    </row>
    <row r="294" spans="16:16">
      <c r="P294" s="3"/>
    </row>
    <row r="295" spans="16:16">
      <c r="P295" s="3"/>
    </row>
    <row r="296" spans="16:16">
      <c r="P296" s="3"/>
    </row>
    <row r="297" spans="16:16">
      <c r="P297" s="3"/>
    </row>
    <row r="298" spans="16:16">
      <c r="P298" s="3"/>
    </row>
    <row r="299" spans="16:16">
      <c r="P299" s="3"/>
    </row>
    <row r="300" spans="16:16">
      <c r="P300" s="3"/>
    </row>
    <row r="301" spans="16:16">
      <c r="P301" s="3"/>
    </row>
    <row r="302" spans="16:16">
      <c r="P302" s="3"/>
    </row>
    <row r="303" spans="16:16">
      <c r="P303" s="3"/>
    </row>
    <row r="304" spans="16:16">
      <c r="P304" s="3"/>
    </row>
    <row r="305" spans="16:16">
      <c r="P305" s="3"/>
    </row>
    <row r="306" spans="16:16">
      <c r="P306" s="3"/>
    </row>
    <row r="307" spans="16:16">
      <c r="P307" s="3"/>
    </row>
    <row r="308" spans="16:16">
      <c r="P308" s="3"/>
    </row>
    <row r="309" spans="16:16">
      <c r="P309" s="3"/>
    </row>
    <row r="310" spans="16:16">
      <c r="P310" s="3"/>
    </row>
    <row r="311" spans="16:16">
      <c r="P311" s="3"/>
    </row>
    <row r="312" spans="16:16">
      <c r="P312" s="3"/>
    </row>
    <row r="313" spans="16:16">
      <c r="P313" s="3"/>
    </row>
    <row r="314" spans="16:16">
      <c r="P314" s="3"/>
    </row>
    <row r="315" spans="16:16">
      <c r="P315" s="3"/>
    </row>
    <row r="316" spans="16:16">
      <c r="P316" s="3"/>
    </row>
    <row r="317" spans="16:16">
      <c r="P317" s="3"/>
    </row>
    <row r="318" spans="16:16">
      <c r="P318" s="3"/>
    </row>
    <row r="319" spans="16:16">
      <c r="P319" s="3"/>
    </row>
    <row r="320" spans="16:16">
      <c r="P320" s="3"/>
    </row>
    <row r="321" spans="16:16">
      <c r="P321" s="3"/>
    </row>
    <row r="322" spans="16:16">
      <c r="P322" s="3"/>
    </row>
    <row r="323" spans="16:16">
      <c r="P323" s="3"/>
    </row>
    <row r="324" spans="16:16">
      <c r="P324" s="3"/>
    </row>
    <row r="325" spans="16:16">
      <c r="P325" s="3"/>
    </row>
    <row r="326" spans="16:16">
      <c r="P326" s="3"/>
    </row>
    <row r="327" spans="16:16">
      <c r="P327" s="3"/>
    </row>
    <row r="328" spans="16:16">
      <c r="P328" s="3"/>
    </row>
    <row r="329" spans="16:16">
      <c r="P329" s="3"/>
    </row>
    <row r="330" spans="16:16">
      <c r="P330" s="3"/>
    </row>
    <row r="331" spans="16:16">
      <c r="P331" s="3"/>
    </row>
    <row r="332" spans="16:16">
      <c r="P332" s="3"/>
    </row>
    <row r="333" spans="16:16">
      <c r="P333" s="3"/>
    </row>
    <row r="334" spans="16:16">
      <c r="P334" s="3"/>
    </row>
    <row r="335" spans="16:16">
      <c r="P335" s="3"/>
    </row>
    <row r="336" spans="16:16">
      <c r="P336" s="3"/>
    </row>
    <row r="337" spans="16:16">
      <c r="P337" s="3"/>
    </row>
    <row r="338" spans="16:16">
      <c r="P338" s="3"/>
    </row>
    <row r="339" spans="16:16">
      <c r="P339" s="3"/>
    </row>
    <row r="340" spans="16:16">
      <c r="P340" s="3"/>
    </row>
    <row r="341" spans="16:16">
      <c r="P341" s="3"/>
    </row>
    <row r="342" spans="16:16">
      <c r="P342" s="3"/>
    </row>
    <row r="343" spans="16:16">
      <c r="P343" s="3"/>
    </row>
    <row r="344" spans="16:16">
      <c r="P344" s="3"/>
    </row>
    <row r="345" spans="16:16">
      <c r="P345" s="3"/>
    </row>
    <row r="346" spans="16:16">
      <c r="P346" s="3"/>
    </row>
    <row r="347" spans="16:16">
      <c r="P347" s="3"/>
    </row>
    <row r="348" spans="16:16">
      <c r="P348" s="3"/>
    </row>
    <row r="349" spans="16:16">
      <c r="P349" s="3"/>
    </row>
    <row r="350" spans="16:16">
      <c r="P350" s="3"/>
    </row>
    <row r="351" spans="16:16">
      <c r="P351" s="3"/>
    </row>
    <row r="352" spans="16:16">
      <c r="P352" s="3"/>
    </row>
    <row r="353" spans="16:16">
      <c r="P353" s="3"/>
    </row>
    <row r="354" spans="16:16">
      <c r="P354" s="3"/>
    </row>
    <row r="355" spans="16:16">
      <c r="P355" s="3"/>
    </row>
    <row r="356" spans="16:16">
      <c r="P356" s="3"/>
    </row>
    <row r="357" spans="16:16">
      <c r="P357" s="3"/>
    </row>
    <row r="358" spans="16:16">
      <c r="P358" s="3"/>
    </row>
    <row r="359" spans="16:16">
      <c r="P359" s="3"/>
    </row>
    <row r="360" spans="16:16">
      <c r="P360" s="3"/>
    </row>
    <row r="361" spans="16:16">
      <c r="P361" s="3"/>
    </row>
    <row r="362" spans="16:16">
      <c r="P362" s="3"/>
    </row>
    <row r="363" spans="16:16">
      <c r="P363" s="3"/>
    </row>
    <row r="364" spans="16:16">
      <c r="P364" s="3"/>
    </row>
    <row r="365" spans="16:16">
      <c r="P365" s="3"/>
    </row>
    <row r="366" spans="16:16">
      <c r="P366" s="3"/>
    </row>
    <row r="367" spans="16:16">
      <c r="P367" s="3"/>
    </row>
    <row r="368" spans="16:16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  <row r="866" spans="16:16">
      <c r="P866" s="3"/>
    </row>
    <row r="867" spans="16:16">
      <c r="P867" s="3"/>
    </row>
    <row r="868" spans="16:16">
      <c r="P868" s="3"/>
    </row>
    <row r="869" spans="16:16">
      <c r="P869" s="3"/>
    </row>
    <row r="870" spans="16:16">
      <c r="P870" s="3"/>
    </row>
    <row r="871" spans="16:16">
      <c r="P871" s="3"/>
    </row>
    <row r="872" spans="16:16">
      <c r="P872" s="3"/>
    </row>
    <row r="873" spans="16:16">
      <c r="P873" s="3"/>
    </row>
    <row r="874" spans="16:16">
      <c r="P874" s="3"/>
    </row>
    <row r="875" spans="16:16">
      <c r="P875" s="3"/>
    </row>
    <row r="876" spans="16:16">
      <c r="P876" s="3"/>
    </row>
    <row r="877" spans="16:16">
      <c r="P877" s="3"/>
    </row>
    <row r="878" spans="16:16">
      <c r="P878" s="3"/>
    </row>
    <row r="879" spans="16:16">
      <c r="P879" s="3"/>
    </row>
    <row r="880" spans="16:16">
      <c r="P880" s="3"/>
    </row>
    <row r="881" spans="16:16">
      <c r="P881" s="3"/>
    </row>
    <row r="882" spans="16:16">
      <c r="P882" s="3"/>
    </row>
    <row r="883" spans="16:16">
      <c r="P883" s="3"/>
    </row>
    <row r="884" spans="16:16">
      <c r="P884" s="3"/>
    </row>
    <row r="885" spans="16:16">
      <c r="P885" s="3"/>
    </row>
    <row r="886" spans="16:16">
      <c r="P886" s="3"/>
    </row>
    <row r="887" spans="16:16">
      <c r="P887" s="3"/>
    </row>
    <row r="888" spans="16:16">
      <c r="P888" s="3"/>
    </row>
    <row r="889" spans="16:16">
      <c r="P889" s="3"/>
    </row>
    <row r="890" spans="16:16">
      <c r="P890" s="3"/>
    </row>
    <row r="891" spans="16:16">
      <c r="P891" s="3"/>
    </row>
    <row r="892" spans="16:16">
      <c r="P892" s="3"/>
    </row>
    <row r="893" spans="16:16">
      <c r="P893" s="3"/>
    </row>
    <row r="894" spans="16:16">
      <c r="P894" s="3"/>
    </row>
    <row r="895" spans="16:16">
      <c r="P895" s="3"/>
    </row>
    <row r="896" spans="16:16">
      <c r="P896" s="3"/>
    </row>
    <row r="897" spans="16:16">
      <c r="P897" s="3"/>
    </row>
    <row r="898" spans="16:16">
      <c r="P898" s="3"/>
    </row>
    <row r="899" spans="16:16">
      <c r="P899" s="3"/>
    </row>
    <row r="900" spans="16:16">
      <c r="P900" s="3"/>
    </row>
    <row r="901" spans="16:16">
      <c r="P901" s="3"/>
    </row>
    <row r="902" spans="16:16">
      <c r="P902" s="3"/>
    </row>
    <row r="903" spans="16:16">
      <c r="P903" s="3"/>
    </row>
    <row r="904" spans="16:16">
      <c r="P904" s="3"/>
    </row>
    <row r="905" spans="16:16">
      <c r="P905" s="3"/>
    </row>
    <row r="906" spans="16:16">
      <c r="P906" s="3"/>
    </row>
    <row r="907" spans="16:16">
      <c r="P907" s="3"/>
    </row>
    <row r="908" spans="16:16">
      <c r="P908" s="3"/>
    </row>
    <row r="909" spans="16:16">
      <c r="P909" s="3"/>
    </row>
    <row r="910" spans="16:16">
      <c r="P910" s="3"/>
    </row>
    <row r="911" spans="16:16">
      <c r="P911" s="3"/>
    </row>
    <row r="912" spans="16:16">
      <c r="P912" s="3"/>
    </row>
    <row r="913" spans="16:16">
      <c r="P913" s="3"/>
    </row>
    <row r="914" spans="16:16">
      <c r="P914" s="3"/>
    </row>
    <row r="915" spans="16:16">
      <c r="P915" s="3"/>
    </row>
    <row r="916" spans="16:16">
      <c r="P916" s="3"/>
    </row>
    <row r="917" spans="16:16">
      <c r="P917" s="3"/>
    </row>
    <row r="918" spans="16:16">
      <c r="P918" s="3"/>
    </row>
    <row r="919" spans="16:16">
      <c r="P919" s="3"/>
    </row>
    <row r="920" spans="16:16">
      <c r="P920" s="3"/>
    </row>
    <row r="921" spans="16:16">
      <c r="P921" s="3"/>
    </row>
    <row r="922" spans="16:16">
      <c r="P922" s="3"/>
    </row>
    <row r="923" spans="16:16">
      <c r="P923" s="3"/>
    </row>
    <row r="924" spans="16:16">
      <c r="P924" s="3"/>
    </row>
    <row r="925" spans="16:16">
      <c r="P925" s="3"/>
    </row>
    <row r="926" spans="16:16">
      <c r="P926" s="3"/>
    </row>
    <row r="927" spans="16:16">
      <c r="P927" s="3"/>
    </row>
    <row r="928" spans="16:16">
      <c r="P928" s="3"/>
    </row>
    <row r="929" spans="16:16">
      <c r="P929" s="3"/>
    </row>
    <row r="930" spans="16:16">
      <c r="P930" s="3"/>
    </row>
    <row r="931" spans="16:16">
      <c r="P931" s="3"/>
    </row>
    <row r="932" spans="16:16">
      <c r="P932" s="3"/>
    </row>
    <row r="933" spans="16:16">
      <c r="P933" s="3"/>
    </row>
    <row r="934" spans="16:16">
      <c r="P934" s="3"/>
    </row>
    <row r="935" spans="16:16">
      <c r="P935" s="3"/>
    </row>
    <row r="936" spans="16:16">
      <c r="P936" s="3"/>
    </row>
    <row r="937" spans="16:16">
      <c r="P937" s="3"/>
    </row>
    <row r="938" spans="16:16">
      <c r="P938" s="3"/>
    </row>
    <row r="939" spans="16:16">
      <c r="P939" s="3"/>
    </row>
    <row r="940" spans="16:16">
      <c r="P940" s="3"/>
    </row>
    <row r="941" spans="16:16">
      <c r="P941" s="3"/>
    </row>
    <row r="942" spans="16:16">
      <c r="P942" s="3"/>
    </row>
    <row r="943" spans="16:16">
      <c r="P943" s="3"/>
    </row>
    <row r="944" spans="16:16">
      <c r="P944" s="3"/>
    </row>
    <row r="945" spans="16:16">
      <c r="P945" s="3"/>
    </row>
    <row r="946" spans="16:16">
      <c r="P946" s="3"/>
    </row>
    <row r="947" spans="16:16">
      <c r="P947" s="3"/>
    </row>
    <row r="948" spans="16:16">
      <c r="P948" s="3"/>
    </row>
    <row r="949" spans="16:16">
      <c r="P949" s="3"/>
    </row>
    <row r="950" spans="16:16">
      <c r="P950" s="3"/>
    </row>
    <row r="951" spans="16:16">
      <c r="P951" s="3"/>
    </row>
    <row r="952" spans="16:16">
      <c r="P952" s="3"/>
    </row>
    <row r="953" spans="16:16">
      <c r="P953" s="3"/>
    </row>
    <row r="954" spans="16:16">
      <c r="P954" s="3"/>
    </row>
    <row r="955" spans="16:16">
      <c r="P955" s="3"/>
    </row>
    <row r="956" spans="16:16">
      <c r="P956" s="3"/>
    </row>
    <row r="957" spans="16:16">
      <c r="P957" s="3"/>
    </row>
    <row r="958" spans="16:16">
      <c r="P958" s="3"/>
    </row>
    <row r="959" spans="16:16">
      <c r="P959" s="3"/>
    </row>
    <row r="960" spans="16:16">
      <c r="P960" s="3"/>
    </row>
    <row r="961" spans="16:16">
      <c r="P961" s="3"/>
    </row>
    <row r="962" spans="16:16">
      <c r="P962" s="3"/>
    </row>
    <row r="963" spans="16:16">
      <c r="P963" s="3"/>
    </row>
    <row r="964" spans="16:16">
      <c r="P964" s="3"/>
    </row>
    <row r="965" spans="16:16">
      <c r="P965" s="3"/>
    </row>
    <row r="966" spans="16:16">
      <c r="P966" s="3"/>
    </row>
    <row r="967" spans="16:16">
      <c r="P967" s="3"/>
    </row>
    <row r="968" spans="16:16">
      <c r="P968" s="3"/>
    </row>
    <row r="969" spans="16:16">
      <c r="P969" s="3"/>
    </row>
    <row r="970" spans="16:16">
      <c r="P970" s="3"/>
    </row>
    <row r="971" spans="16:16">
      <c r="P971" s="3"/>
    </row>
    <row r="972" spans="16:16">
      <c r="P972" s="3"/>
    </row>
    <row r="973" spans="16:16">
      <c r="P973" s="3"/>
    </row>
    <row r="974" spans="16:16">
      <c r="P974" s="3"/>
    </row>
    <row r="975" spans="16:16">
      <c r="P975" s="3"/>
    </row>
    <row r="976" spans="16:16">
      <c r="P976" s="3"/>
    </row>
    <row r="977" spans="16:16">
      <c r="P977" s="3"/>
    </row>
    <row r="978" spans="16:16">
      <c r="P978" s="3"/>
    </row>
    <row r="979" spans="16:16">
      <c r="P979" s="3"/>
    </row>
    <row r="980" spans="16:16">
      <c r="P980" s="3"/>
    </row>
    <row r="981" spans="16:16">
      <c r="P981" s="3"/>
    </row>
    <row r="982" spans="16:16">
      <c r="P982" s="3"/>
    </row>
    <row r="983" spans="16:16">
      <c r="P983" s="3"/>
    </row>
    <row r="984" spans="16:16">
      <c r="P984" s="3"/>
    </row>
    <row r="985" spans="16:16">
      <c r="P985" s="3"/>
    </row>
    <row r="986" spans="16:16">
      <c r="P986" s="3"/>
    </row>
    <row r="987" spans="16:16">
      <c r="P987" s="3"/>
    </row>
    <row r="988" spans="16:16">
      <c r="P988" s="3"/>
    </row>
    <row r="989" spans="16:16">
      <c r="P989" s="3"/>
    </row>
    <row r="990" spans="16:16">
      <c r="P990" s="3"/>
    </row>
    <row r="991" spans="16:16">
      <c r="P991" s="3"/>
    </row>
    <row r="992" spans="16:16">
      <c r="P992" s="3"/>
    </row>
    <row r="993" spans="16:16">
      <c r="P993" s="3"/>
    </row>
    <row r="994" spans="16:16">
      <c r="P994" s="3"/>
    </row>
    <row r="995" spans="16:16">
      <c r="P995" s="3"/>
    </row>
    <row r="996" spans="16:16">
      <c r="P996" s="3"/>
    </row>
    <row r="997" spans="16:16">
      <c r="P997" s="3"/>
    </row>
    <row r="998" spans="16:16">
      <c r="P998" s="3"/>
    </row>
    <row r="999" spans="16:16">
      <c r="P999" s="3"/>
    </row>
    <row r="1000" spans="16:16">
      <c r="P1000" s="3"/>
    </row>
    <row r="1001" spans="16:16">
      <c r="P1001" s="3"/>
    </row>
    <row r="1002" spans="16:16">
      <c r="P1002" s="3"/>
    </row>
    <row r="1003" spans="16:16">
      <c r="P1003" s="3"/>
    </row>
    <row r="1004" spans="16:16">
      <c r="P1004" s="3"/>
    </row>
    <row r="1005" spans="16:16">
      <c r="P1005" s="3"/>
    </row>
    <row r="1006" spans="16:16">
      <c r="P1006" s="3"/>
    </row>
    <row r="1007" spans="16:16">
      <c r="P1007" s="3"/>
    </row>
    <row r="1008" spans="16:16">
      <c r="P1008" s="3"/>
    </row>
    <row r="1009" spans="16:16">
      <c r="P1009" s="3"/>
    </row>
    <row r="1010" spans="16:16">
      <c r="P1010" s="3"/>
    </row>
    <row r="1011" spans="16:16">
      <c r="P1011" s="3"/>
    </row>
    <row r="1012" spans="16:16">
      <c r="P1012" s="3"/>
    </row>
    <row r="1013" spans="16:16">
      <c r="P1013" s="3"/>
    </row>
    <row r="1014" spans="16:16">
      <c r="P1014" s="3"/>
    </row>
    <row r="1015" spans="16:16">
      <c r="P1015" s="3"/>
    </row>
    <row r="1016" spans="16:16">
      <c r="P1016" s="3"/>
    </row>
    <row r="1017" spans="16:16">
      <c r="P1017" s="3"/>
    </row>
    <row r="1018" spans="16:16">
      <c r="P1018" s="3"/>
    </row>
    <row r="1019" spans="16:16">
      <c r="P1019" s="3"/>
    </row>
    <row r="1020" spans="16:16">
      <c r="P1020" s="3"/>
    </row>
    <row r="1021" spans="16:16">
      <c r="P1021" s="3"/>
    </row>
    <row r="1022" spans="16:16">
      <c r="P1022" s="3"/>
    </row>
    <row r="1023" spans="16:16">
      <c r="P1023" s="3"/>
    </row>
    <row r="1024" spans="16:16">
      <c r="P1024" s="3"/>
    </row>
    <row r="1025" spans="16:16">
      <c r="P1025" s="3"/>
    </row>
    <row r="1026" spans="16:16">
      <c r="P1026" s="3"/>
    </row>
    <row r="1027" spans="16:16">
      <c r="P1027" s="3"/>
    </row>
    <row r="1028" spans="16:16">
      <c r="P1028" s="3"/>
    </row>
    <row r="1029" spans="16:16">
      <c r="P1029" s="3"/>
    </row>
    <row r="1030" spans="16:16">
      <c r="P1030" s="3"/>
    </row>
    <row r="1031" spans="16:16">
      <c r="P1031" s="3"/>
    </row>
    <row r="1032" spans="16:16">
      <c r="P1032" s="3"/>
    </row>
    <row r="1033" spans="16:16">
      <c r="P1033" s="3"/>
    </row>
    <row r="1034" spans="16:16">
      <c r="P1034" s="3"/>
    </row>
    <row r="1035" spans="16:16">
      <c r="P1035" s="3"/>
    </row>
    <row r="1036" spans="16:16">
      <c r="P1036" s="3"/>
    </row>
    <row r="1037" spans="16:16">
      <c r="P1037" s="3"/>
    </row>
    <row r="1038" spans="16:16">
      <c r="P1038" s="3"/>
    </row>
    <row r="1039" spans="16:16">
      <c r="P1039" s="3"/>
    </row>
    <row r="1040" spans="16:16">
      <c r="P1040" s="3"/>
    </row>
    <row r="1041" spans="16:16">
      <c r="P1041" s="3"/>
    </row>
    <row r="1042" spans="16:16">
      <c r="P1042" s="3"/>
    </row>
    <row r="1043" spans="16:16">
      <c r="P1043" s="3"/>
    </row>
    <row r="1044" spans="16:16">
      <c r="P1044" s="3"/>
    </row>
    <row r="1045" spans="16:16">
      <c r="P1045" s="3"/>
    </row>
    <row r="1046" spans="16:16">
      <c r="P1046" s="3"/>
    </row>
    <row r="1047" spans="16:16">
      <c r="P1047" s="3"/>
    </row>
    <row r="1048" spans="16:16">
      <c r="P1048" s="3"/>
    </row>
    <row r="1049" spans="16:16">
      <c r="P1049" s="3"/>
    </row>
    <row r="1050" spans="16:16">
      <c r="P1050" s="3"/>
    </row>
    <row r="1051" spans="16:16">
      <c r="P1051" s="3"/>
    </row>
    <row r="1052" spans="16:16">
      <c r="P1052" s="3"/>
    </row>
    <row r="1053" spans="16:16">
      <c r="P1053" s="3"/>
    </row>
    <row r="1054" spans="16:16">
      <c r="P1054" s="3"/>
    </row>
    <row r="1055" spans="16:16">
      <c r="P1055" s="3"/>
    </row>
    <row r="1056" spans="16:16">
      <c r="P1056" s="3"/>
    </row>
    <row r="1057" spans="16:16">
      <c r="P1057" s="3"/>
    </row>
    <row r="1058" spans="16:16">
      <c r="P1058" s="3"/>
    </row>
    <row r="1059" spans="16:16">
      <c r="P1059" s="3"/>
    </row>
    <row r="1060" spans="16:16">
      <c r="P1060" s="3"/>
    </row>
    <row r="1061" spans="16:16">
      <c r="P1061" s="3"/>
    </row>
    <row r="1062" spans="16:16">
      <c r="P1062" s="3"/>
    </row>
    <row r="1063" spans="16:16">
      <c r="P1063" s="3"/>
    </row>
    <row r="1064" spans="16:16">
      <c r="P1064" s="3"/>
    </row>
    <row r="1065" spans="16:16">
      <c r="P1065" s="3"/>
    </row>
    <row r="1066" spans="16:16">
      <c r="P1066" s="3"/>
    </row>
    <row r="1067" spans="16:16">
      <c r="P1067" s="3"/>
    </row>
    <row r="1068" spans="16:16">
      <c r="P1068" s="3"/>
    </row>
    <row r="1069" spans="16:16">
      <c r="P1069" s="3"/>
    </row>
    <row r="1070" spans="16:16">
      <c r="P1070" s="3"/>
    </row>
    <row r="1071" spans="16:16">
      <c r="P1071" s="3"/>
    </row>
    <row r="1072" spans="16:16">
      <c r="P1072" s="3"/>
    </row>
    <row r="1073" spans="16:16">
      <c r="P1073" s="3"/>
    </row>
    <row r="1074" spans="16:16">
      <c r="P1074" s="3"/>
    </row>
    <row r="1075" spans="16:16">
      <c r="P1075" s="3"/>
    </row>
    <row r="1076" spans="16:16">
      <c r="P1076" s="3"/>
    </row>
    <row r="1077" spans="16:16">
      <c r="P1077" s="3"/>
    </row>
    <row r="1078" spans="16:16">
      <c r="P1078" s="3"/>
    </row>
    <row r="1079" spans="16:16">
      <c r="P1079" s="3"/>
    </row>
    <row r="1080" spans="16:16">
      <c r="P1080" s="3"/>
    </row>
    <row r="1081" spans="16:16">
      <c r="P1081" s="3"/>
    </row>
    <row r="1082" spans="16:16">
      <c r="P1082" s="3"/>
    </row>
    <row r="1083" spans="16:16">
      <c r="P1083" s="3"/>
    </row>
    <row r="1084" spans="16:16">
      <c r="P1084" s="3"/>
    </row>
    <row r="1085" spans="16:16">
      <c r="P1085" s="3"/>
    </row>
    <row r="1086" spans="16:16">
      <c r="P1086" s="3"/>
    </row>
    <row r="1087" spans="16:16">
      <c r="P1087" s="3"/>
    </row>
    <row r="1088" spans="16:16">
      <c r="P1088" s="3"/>
    </row>
    <row r="1089" spans="16:16">
      <c r="P1089" s="3"/>
    </row>
    <row r="1090" spans="16:16">
      <c r="P1090" s="3"/>
    </row>
    <row r="1091" spans="16:16">
      <c r="P1091" s="3"/>
    </row>
    <row r="1092" spans="16:16">
      <c r="P1092" s="3"/>
    </row>
    <row r="1093" spans="16:16">
      <c r="P1093" s="3"/>
    </row>
    <row r="1094" spans="16:16">
      <c r="P1094" s="3"/>
    </row>
    <row r="1095" spans="16:16">
      <c r="P1095" s="3"/>
    </row>
    <row r="1096" spans="16:16">
      <c r="P1096" s="3"/>
    </row>
    <row r="1097" spans="16:16">
      <c r="P1097" s="3"/>
    </row>
    <row r="1098" spans="16:16">
      <c r="P1098" s="3"/>
    </row>
    <row r="1099" spans="16:16">
      <c r="P1099" s="3"/>
    </row>
    <row r="1100" spans="16:16">
      <c r="P1100" s="3"/>
    </row>
    <row r="1101" spans="16:16">
      <c r="P1101" s="3"/>
    </row>
    <row r="1102" spans="16:16">
      <c r="P1102" s="3"/>
    </row>
    <row r="1103" spans="16:16">
      <c r="P1103" s="3"/>
    </row>
    <row r="1104" spans="16:16">
      <c r="P1104" s="3"/>
    </row>
    <row r="1105" spans="16:16">
      <c r="P1105" s="3"/>
    </row>
    <row r="1106" spans="16:16">
      <c r="P1106" s="3"/>
    </row>
    <row r="1107" spans="16:16">
      <c r="P1107" s="3"/>
    </row>
    <row r="1108" spans="16:16">
      <c r="P1108" s="3"/>
    </row>
    <row r="1109" spans="16:16">
      <c r="P1109" s="3"/>
    </row>
    <row r="1110" spans="16:16">
      <c r="P1110" s="3"/>
    </row>
    <row r="1111" spans="16:16">
      <c r="P1111" s="3"/>
    </row>
    <row r="1112" spans="16:16">
      <c r="P1112" s="3"/>
    </row>
    <row r="1113" spans="16:16">
      <c r="P1113" s="3"/>
    </row>
    <row r="1114" spans="16:16">
      <c r="P1114" s="3"/>
    </row>
    <row r="1115" spans="16:16">
      <c r="P1115" s="3"/>
    </row>
    <row r="1116" spans="16:16">
      <c r="P1116" s="3"/>
    </row>
    <row r="1117" spans="16:16">
      <c r="P1117" s="3"/>
    </row>
    <row r="1118" spans="16:16">
      <c r="P1118" s="3"/>
    </row>
    <row r="1119" spans="16:16">
      <c r="P1119" s="3"/>
    </row>
    <row r="1120" spans="16:16">
      <c r="P1120" s="3"/>
    </row>
    <row r="1121" spans="16:16">
      <c r="P1121" s="3"/>
    </row>
    <row r="1122" spans="16:16">
      <c r="P1122" s="3"/>
    </row>
    <row r="1123" spans="16:16">
      <c r="P1123" s="3"/>
    </row>
    <row r="1124" spans="16:16">
      <c r="P1124" s="3"/>
    </row>
    <row r="1125" spans="16:16">
      <c r="P1125" s="3"/>
    </row>
    <row r="1126" spans="16:16">
      <c r="P1126" s="3"/>
    </row>
    <row r="1127" spans="16:16">
      <c r="P1127" s="3"/>
    </row>
    <row r="1128" spans="16:16">
      <c r="P1128" s="3"/>
    </row>
    <row r="1129" spans="16:16">
      <c r="P1129" s="3"/>
    </row>
    <row r="1130" spans="16:16">
      <c r="P1130" s="3"/>
    </row>
    <row r="1131" spans="16:16">
      <c r="P1131" s="3"/>
    </row>
    <row r="1132" spans="16:16">
      <c r="P1132" s="3"/>
    </row>
    <row r="1133" spans="16:16">
      <c r="P1133" s="3"/>
    </row>
    <row r="1134" spans="16:16">
      <c r="P1134" s="3"/>
    </row>
    <row r="1135" spans="16:16">
      <c r="P1135" s="3"/>
    </row>
    <row r="1136" spans="16:16">
      <c r="P1136" s="3"/>
    </row>
    <row r="1137" spans="16:16">
      <c r="P1137" s="3"/>
    </row>
    <row r="1138" spans="16:16">
      <c r="P1138" s="3"/>
    </row>
    <row r="1139" spans="16:16">
      <c r="P1139" s="3"/>
    </row>
    <row r="1140" spans="16:16">
      <c r="P1140" s="3"/>
    </row>
    <row r="1141" spans="16:16">
      <c r="P1141" s="3"/>
    </row>
    <row r="1142" spans="16:16">
      <c r="P1142" s="3"/>
    </row>
    <row r="1143" spans="16:16">
      <c r="P1143" s="3"/>
    </row>
    <row r="1144" spans="16:16">
      <c r="P1144" s="3"/>
    </row>
    <row r="1145" spans="16:16">
      <c r="P1145" s="3"/>
    </row>
    <row r="1146" spans="16:16">
      <c r="P1146" s="3"/>
    </row>
    <row r="1147" spans="16:16">
      <c r="P1147" s="3"/>
    </row>
    <row r="1148" spans="16:16">
      <c r="P1148" s="3"/>
    </row>
    <row r="1149" spans="16:16">
      <c r="P1149" s="3"/>
    </row>
    <row r="1150" spans="16:16">
      <c r="P1150" s="3"/>
    </row>
    <row r="1151" spans="16:16">
      <c r="P1151" s="3"/>
    </row>
    <row r="1152" spans="16:16">
      <c r="P1152" s="3"/>
    </row>
    <row r="1153" spans="16:16">
      <c r="P1153" s="3"/>
    </row>
    <row r="1154" spans="16:16">
      <c r="P1154" s="3"/>
    </row>
    <row r="1155" spans="16:16">
      <c r="P1155" s="3"/>
    </row>
    <row r="1156" spans="16:16">
      <c r="P1156" s="3"/>
    </row>
    <row r="1157" spans="16:16">
      <c r="P1157" s="3"/>
    </row>
    <row r="1158" spans="16:16">
      <c r="P1158" s="3"/>
    </row>
    <row r="1159" spans="16:16">
      <c r="P1159" s="3"/>
    </row>
    <row r="1160" spans="16:16">
      <c r="P1160" s="3"/>
    </row>
    <row r="1161" spans="16:16">
      <c r="P1161" s="3"/>
    </row>
    <row r="1162" spans="16:16">
      <c r="P1162" s="3"/>
    </row>
    <row r="1163" spans="16:16">
      <c r="P1163" s="3"/>
    </row>
    <row r="1164" spans="16:16">
      <c r="P1164" s="3"/>
    </row>
    <row r="1165" spans="16:16">
      <c r="P1165" s="3"/>
    </row>
    <row r="1166" spans="16:16">
      <c r="P1166" s="3"/>
    </row>
    <row r="1167" spans="16:16">
      <c r="P1167" s="3"/>
    </row>
    <row r="1168" spans="16:16">
      <c r="P1168" s="3"/>
    </row>
    <row r="1169" spans="16:16">
      <c r="P1169" s="3"/>
    </row>
    <row r="1170" spans="16:16">
      <c r="P1170" s="3"/>
    </row>
    <row r="1171" spans="16:16">
      <c r="P1171" s="3"/>
    </row>
    <row r="1172" spans="16:16">
      <c r="P1172" s="3"/>
    </row>
    <row r="1173" spans="16:16">
      <c r="P1173" s="3"/>
    </row>
    <row r="1174" spans="16:16">
      <c r="P1174" s="3"/>
    </row>
    <row r="1175" spans="16:16">
      <c r="P1175" s="3"/>
    </row>
    <row r="1176" spans="16:16">
      <c r="P1176" s="3"/>
    </row>
    <row r="1177" spans="16:16">
      <c r="P1177" s="3"/>
    </row>
    <row r="1178" spans="16:16">
      <c r="P1178" s="3"/>
    </row>
    <row r="1179" spans="16:16">
      <c r="P1179" s="3"/>
    </row>
    <row r="1180" spans="16:16">
      <c r="P1180" s="3"/>
    </row>
    <row r="1181" spans="16:16">
      <c r="P1181" s="3"/>
    </row>
    <row r="1182" spans="16:16">
      <c r="P1182" s="3"/>
    </row>
    <row r="1183" spans="16:16">
      <c r="P1183" s="3"/>
    </row>
    <row r="1184" spans="16:16">
      <c r="P1184" s="3"/>
    </row>
    <row r="1185" spans="16:16">
      <c r="P1185" s="3"/>
    </row>
    <row r="1186" spans="16:16">
      <c r="P1186" s="3"/>
    </row>
    <row r="1187" spans="16:16">
      <c r="P1187" s="3"/>
    </row>
    <row r="1188" spans="16:16">
      <c r="P1188" s="3"/>
    </row>
    <row r="1189" spans="16:16">
      <c r="P1189" s="3"/>
    </row>
    <row r="1190" spans="16:16">
      <c r="P1190" s="3"/>
    </row>
    <row r="1191" spans="16:16">
      <c r="P1191" s="3"/>
    </row>
    <row r="1192" spans="16:16">
      <c r="P1192" s="3"/>
    </row>
    <row r="1193" spans="16:16">
      <c r="P1193" s="3"/>
    </row>
    <row r="1194" spans="16:16">
      <c r="P1194" s="3"/>
    </row>
    <row r="1195" spans="16:16">
      <c r="P1195" s="3"/>
    </row>
    <row r="1196" spans="16:16">
      <c r="P1196" s="3"/>
    </row>
    <row r="1197" spans="16:16">
      <c r="P1197" s="3"/>
    </row>
    <row r="1198" spans="16:16">
      <c r="P1198" s="3"/>
    </row>
    <row r="1199" spans="16:16">
      <c r="P1199" s="3"/>
    </row>
    <row r="1200" spans="16:16">
      <c r="P1200" s="3"/>
    </row>
    <row r="1201" spans="16:16">
      <c r="P1201" s="3"/>
    </row>
    <row r="1202" spans="16:16">
      <c r="P1202" s="3"/>
    </row>
    <row r="1203" spans="16:16">
      <c r="P1203" s="3"/>
    </row>
    <row r="1204" spans="16:16">
      <c r="P1204" s="3"/>
    </row>
    <row r="1205" spans="16:16">
      <c r="P1205" s="3"/>
    </row>
    <row r="1206" spans="16:16">
      <c r="P1206" s="3"/>
    </row>
    <row r="1207" spans="16:16">
      <c r="P1207" s="3"/>
    </row>
    <row r="1208" spans="16:16">
      <c r="P1208" s="3"/>
    </row>
    <row r="1209" spans="16:16">
      <c r="P1209" s="3"/>
    </row>
    <row r="1210" spans="16:16">
      <c r="P1210" s="3"/>
    </row>
    <row r="1211" spans="16:16">
      <c r="P1211" s="3"/>
    </row>
    <row r="1212" spans="16:16">
      <c r="P1212" s="3"/>
    </row>
    <row r="1213" spans="16:16">
      <c r="P1213" s="3"/>
    </row>
    <row r="1214" spans="16:16">
      <c r="P1214" s="3"/>
    </row>
    <row r="1215" spans="16:16">
      <c r="P1215" s="3"/>
    </row>
    <row r="1216" spans="16:16">
      <c r="P1216" s="3"/>
    </row>
    <row r="1217" spans="16:16">
      <c r="P1217" s="3"/>
    </row>
    <row r="1218" spans="16:16">
      <c r="P1218" s="3"/>
    </row>
    <row r="1219" spans="16:16">
      <c r="P1219" s="3"/>
    </row>
    <row r="1220" spans="16:16">
      <c r="P1220" s="3"/>
    </row>
    <row r="1221" spans="16:16">
      <c r="P1221" s="3"/>
    </row>
    <row r="1222" spans="16:16">
      <c r="P1222" s="3"/>
    </row>
    <row r="1223" spans="16:16">
      <c r="P1223" s="3"/>
    </row>
    <row r="1224" spans="16:16">
      <c r="P1224" s="3"/>
    </row>
    <row r="1225" spans="16:16">
      <c r="P1225" s="3"/>
    </row>
    <row r="1226" spans="16:16">
      <c r="P1226" s="3"/>
    </row>
    <row r="1227" spans="16:16">
      <c r="P1227" s="3"/>
    </row>
    <row r="1228" spans="16:16">
      <c r="P1228" s="3"/>
    </row>
    <row r="1229" spans="16:16">
      <c r="P1229" s="3"/>
    </row>
    <row r="1230" spans="16:16">
      <c r="P1230" s="3"/>
    </row>
    <row r="1231" spans="16:16">
      <c r="P1231" s="3"/>
    </row>
    <row r="1232" spans="16:16">
      <c r="P1232" s="3"/>
    </row>
    <row r="1233" spans="16:16">
      <c r="P1233" s="3"/>
    </row>
    <row r="1234" spans="16:16">
      <c r="P1234" s="3"/>
    </row>
    <row r="1235" spans="16:16">
      <c r="P1235" s="3"/>
    </row>
    <row r="1236" spans="16:16">
      <c r="P1236" s="3"/>
    </row>
    <row r="1237" spans="16:16">
      <c r="P1237" s="3"/>
    </row>
    <row r="1238" spans="16:16">
      <c r="P1238" s="3"/>
    </row>
    <row r="1239" spans="16:16">
      <c r="P1239" s="3"/>
    </row>
    <row r="1240" spans="16:16">
      <c r="P1240" s="3"/>
    </row>
    <row r="1241" spans="16:16">
      <c r="P1241" s="3"/>
    </row>
    <row r="1242" spans="16:16">
      <c r="P1242" s="3"/>
    </row>
    <row r="1243" spans="16:16">
      <c r="P1243" s="3"/>
    </row>
    <row r="1244" spans="16:16">
      <c r="P1244" s="3"/>
    </row>
    <row r="1245" spans="16:16">
      <c r="P1245" s="3"/>
    </row>
    <row r="1246" spans="16:16">
      <c r="P1246" s="3"/>
    </row>
    <row r="1247" spans="16:16">
      <c r="P1247" s="3"/>
    </row>
    <row r="1248" spans="16:16">
      <c r="P1248" s="3"/>
    </row>
    <row r="1249" spans="16:16">
      <c r="P1249" s="3"/>
    </row>
    <row r="1250" spans="16:16">
      <c r="P1250" s="3"/>
    </row>
    <row r="1251" spans="16:16">
      <c r="P1251" s="3"/>
    </row>
    <row r="1252" spans="16:16">
      <c r="P1252" s="3"/>
    </row>
    <row r="1253" spans="16:16">
      <c r="P1253" s="3"/>
    </row>
    <row r="1254" spans="16:16">
      <c r="P1254" s="3"/>
    </row>
    <row r="1255" spans="16:16">
      <c r="P1255" s="3"/>
    </row>
    <row r="1256" spans="16:16">
      <c r="P1256" s="3"/>
    </row>
    <row r="1257" spans="16:16">
      <c r="P1257" s="3"/>
    </row>
    <row r="1258" spans="16:16">
      <c r="P1258" s="3"/>
    </row>
    <row r="1259" spans="16:16">
      <c r="P1259" s="3"/>
    </row>
    <row r="1260" spans="16:16">
      <c r="P1260" s="3"/>
    </row>
    <row r="1261" spans="16:16">
      <c r="P1261" s="3"/>
    </row>
    <row r="1262" spans="16:16">
      <c r="P1262" s="3"/>
    </row>
    <row r="1263" spans="16:16">
      <c r="P1263" s="3"/>
    </row>
    <row r="1264" spans="16:16">
      <c r="P1264" s="3"/>
    </row>
    <row r="1265" spans="16:16">
      <c r="P1265" s="3"/>
    </row>
    <row r="1266" spans="16:16">
      <c r="P1266" s="3"/>
    </row>
    <row r="1267" spans="16:16">
      <c r="P1267" s="3"/>
    </row>
    <row r="1268" spans="16:16">
      <c r="P1268" s="3"/>
    </row>
    <row r="1269" spans="16:16">
      <c r="P1269" s="3"/>
    </row>
    <row r="1270" spans="16:16">
      <c r="P1270" s="3"/>
    </row>
    <row r="1271" spans="16:16">
      <c r="P1271" s="3"/>
    </row>
    <row r="1272" spans="16:16">
      <c r="P1272" s="3"/>
    </row>
    <row r="1273" spans="16:16">
      <c r="P1273" s="3"/>
    </row>
    <row r="1274" spans="16:16">
      <c r="P1274" s="3"/>
    </row>
    <row r="1275" spans="16:16">
      <c r="P1275" s="3"/>
    </row>
    <row r="1276" spans="16:16">
      <c r="P1276" s="3"/>
    </row>
    <row r="1277" spans="16:16">
      <c r="P1277" s="3"/>
    </row>
    <row r="1278" spans="16:16">
      <c r="P1278" s="3"/>
    </row>
    <row r="1279" spans="16:16">
      <c r="P1279" s="3"/>
    </row>
    <row r="1280" spans="16:16">
      <c r="P1280" s="3"/>
    </row>
    <row r="1281" spans="16:16">
      <c r="P1281" s="3"/>
    </row>
    <row r="1282" spans="16:16">
      <c r="P1282" s="3"/>
    </row>
    <row r="1283" spans="16:16">
      <c r="P1283" s="3"/>
    </row>
    <row r="1284" spans="16:16">
      <c r="P1284" s="3"/>
    </row>
    <row r="1285" spans="16:16">
      <c r="P1285" s="3"/>
    </row>
    <row r="1286" spans="16:16">
      <c r="P1286" s="3"/>
    </row>
    <row r="1287" spans="16:16">
      <c r="P1287" s="3"/>
    </row>
    <row r="1288" spans="16:16">
      <c r="P1288" s="3"/>
    </row>
    <row r="1289" spans="16:16">
      <c r="P1289" s="3"/>
    </row>
    <row r="1290" spans="16:16">
      <c r="P1290" s="3"/>
    </row>
    <row r="1291" spans="16:16">
      <c r="P1291" s="3"/>
    </row>
    <row r="1292" spans="16:16">
      <c r="P1292" s="3"/>
    </row>
    <row r="1293" spans="16:16">
      <c r="P1293" s="3"/>
    </row>
    <row r="1294" spans="16:16">
      <c r="P1294" s="3"/>
    </row>
    <row r="1295" spans="16:16">
      <c r="P1295" s="3"/>
    </row>
    <row r="1296" spans="16:16">
      <c r="P1296" s="3"/>
    </row>
    <row r="1297" spans="16:16">
      <c r="P1297" s="3"/>
    </row>
    <row r="1298" spans="16:16">
      <c r="P1298" s="3"/>
    </row>
    <row r="1299" spans="16:16">
      <c r="P1299" s="3"/>
    </row>
    <row r="1300" spans="16:16">
      <c r="P1300" s="3"/>
    </row>
    <row r="1301" spans="16:16">
      <c r="P1301" s="3"/>
    </row>
    <row r="1302" spans="16:16">
      <c r="P1302" s="3"/>
    </row>
    <row r="1303" spans="16:16">
      <c r="P1303" s="3"/>
    </row>
    <row r="1304" spans="16:16">
      <c r="P1304" s="3"/>
    </row>
    <row r="1305" spans="16:16">
      <c r="P1305" s="3"/>
    </row>
    <row r="1306" spans="16:16">
      <c r="P1306" s="3"/>
    </row>
    <row r="1307" spans="16:16">
      <c r="P1307" s="3"/>
    </row>
    <row r="1308" spans="16:16">
      <c r="P1308" s="3"/>
    </row>
    <row r="1309" spans="16:16">
      <c r="P1309" s="3"/>
    </row>
    <row r="1310" spans="16:16">
      <c r="P1310" s="3"/>
    </row>
    <row r="1311" spans="16:16">
      <c r="P1311" s="3"/>
    </row>
    <row r="1312" spans="16:16">
      <c r="P1312" s="3"/>
    </row>
    <row r="1313" spans="16:16">
      <c r="P1313" s="3"/>
    </row>
    <row r="1314" spans="16:16">
      <c r="P1314" s="3"/>
    </row>
    <row r="1315" spans="16:16">
      <c r="P1315" s="3"/>
    </row>
    <row r="1316" spans="16:16">
      <c r="P1316" s="3"/>
    </row>
    <row r="1317" spans="16:16">
      <c r="P1317" s="3"/>
    </row>
    <row r="1318" spans="16:16">
      <c r="P1318" s="3"/>
    </row>
    <row r="1319" spans="16:16">
      <c r="P1319" s="3"/>
    </row>
    <row r="1320" spans="16:16">
      <c r="P1320" s="3"/>
    </row>
    <row r="1321" spans="16:16">
      <c r="P1321" s="3"/>
    </row>
    <row r="1322" spans="16:16">
      <c r="P1322" s="3"/>
    </row>
    <row r="1323" spans="16:16">
      <c r="P1323" s="3"/>
    </row>
    <row r="1324" spans="16:16">
      <c r="P1324" s="3"/>
    </row>
    <row r="1325" spans="16:16">
      <c r="P1325" s="3"/>
    </row>
    <row r="1326" spans="16:16">
      <c r="P1326" s="3"/>
    </row>
    <row r="1327" spans="16:16">
      <c r="P1327" s="3"/>
    </row>
    <row r="1328" spans="16:16">
      <c r="P1328" s="3"/>
    </row>
    <row r="1329" spans="16:16">
      <c r="P1329" s="3"/>
    </row>
    <row r="1330" spans="16:16">
      <c r="P1330" s="3"/>
    </row>
    <row r="1331" spans="16:16">
      <c r="P1331" s="3"/>
    </row>
    <row r="1332" spans="16:16">
      <c r="P1332" s="3"/>
    </row>
    <row r="1333" spans="16:16">
      <c r="P1333" s="3"/>
    </row>
    <row r="1334" spans="16:16">
      <c r="P1334" s="3"/>
    </row>
    <row r="1335" spans="16:16">
      <c r="P1335" s="3"/>
    </row>
    <row r="1336" spans="16:16">
      <c r="P1336" s="3"/>
    </row>
    <row r="1337" spans="16:16">
      <c r="P1337" s="3"/>
    </row>
    <row r="1338" spans="16:16">
      <c r="P1338" s="3"/>
    </row>
    <row r="1339" spans="16:16">
      <c r="P1339" s="3"/>
    </row>
    <row r="1340" spans="16:16">
      <c r="P1340" s="3"/>
    </row>
    <row r="1341" spans="16:16">
      <c r="P1341" s="3"/>
    </row>
    <row r="1342" spans="16:16">
      <c r="P1342" s="3"/>
    </row>
    <row r="1343" spans="16:16">
      <c r="P1343" s="3"/>
    </row>
    <row r="1344" spans="16:16">
      <c r="P1344" s="3"/>
    </row>
    <row r="1345" spans="16:16">
      <c r="P1345" s="3"/>
    </row>
    <row r="1346" spans="16:16">
      <c r="P1346" s="3"/>
    </row>
    <row r="1347" spans="16:16">
      <c r="P1347" s="3"/>
    </row>
    <row r="1348" spans="16:16">
      <c r="P1348" s="3"/>
    </row>
    <row r="1349" spans="16:16">
      <c r="P1349" s="3"/>
    </row>
    <row r="1350" spans="16:16">
      <c r="P1350" s="3"/>
    </row>
    <row r="1351" spans="16:16">
      <c r="P1351" s="3"/>
    </row>
    <row r="1352" spans="16:16">
      <c r="P1352" s="3"/>
    </row>
    <row r="1353" spans="16:16">
      <c r="P1353" s="3"/>
    </row>
    <row r="1354" spans="16:16">
      <c r="P1354" s="3"/>
    </row>
    <row r="1355" spans="16:16">
      <c r="P1355" s="3"/>
    </row>
    <row r="1356" spans="16:16">
      <c r="P1356" s="3"/>
    </row>
    <row r="1357" spans="16:16">
      <c r="P1357" s="3"/>
    </row>
    <row r="1358" spans="16:16">
      <c r="P1358" s="3"/>
    </row>
    <row r="1359" spans="16:16">
      <c r="P1359" s="3"/>
    </row>
    <row r="1360" spans="16:16">
      <c r="P1360" s="3"/>
    </row>
    <row r="1361" spans="16:16">
      <c r="P1361" s="3"/>
    </row>
    <row r="1362" spans="16:16">
      <c r="P1362" s="3"/>
    </row>
    <row r="1363" spans="16:16">
      <c r="P1363" s="3"/>
    </row>
    <row r="1364" spans="16:16">
      <c r="P1364" s="3"/>
    </row>
    <row r="1365" spans="16:16">
      <c r="P1365" s="3"/>
    </row>
    <row r="1366" spans="16:16">
      <c r="P1366" s="3"/>
    </row>
    <row r="1367" spans="16:16">
      <c r="P1367" s="3"/>
    </row>
    <row r="1368" spans="16:16">
      <c r="P1368" s="3"/>
    </row>
    <row r="1369" spans="16:16">
      <c r="P1369" s="3"/>
    </row>
    <row r="1370" spans="16:16">
      <c r="P1370" s="3"/>
    </row>
    <row r="1371" spans="16:16">
      <c r="P1371" s="3"/>
    </row>
    <row r="1372" spans="16:16">
      <c r="P1372" s="3"/>
    </row>
    <row r="1373" spans="16:16">
      <c r="P1373" s="3"/>
    </row>
    <row r="1374" spans="16:16">
      <c r="P1374" s="3"/>
    </row>
    <row r="1375" spans="16:16">
      <c r="P1375" s="3"/>
    </row>
    <row r="1376" spans="16:16">
      <c r="P1376" s="3"/>
    </row>
    <row r="1377" spans="16:16">
      <c r="P1377" s="3"/>
    </row>
    <row r="1378" spans="16:16">
      <c r="P1378" s="3"/>
    </row>
    <row r="1379" spans="16:16">
      <c r="P1379" s="3"/>
    </row>
    <row r="1380" spans="16:16">
      <c r="P1380" s="3"/>
    </row>
    <row r="1381" spans="16:16">
      <c r="P1381" s="3"/>
    </row>
    <row r="1382" spans="16:16">
      <c r="P1382" s="3"/>
    </row>
    <row r="1383" spans="16:16">
      <c r="P1383" s="3"/>
    </row>
    <row r="1384" spans="16:16">
      <c r="P1384" s="3"/>
    </row>
    <row r="1385" spans="16:16">
      <c r="P1385" s="3"/>
    </row>
    <row r="1386" spans="16:16">
      <c r="P1386" s="3"/>
    </row>
    <row r="1387" spans="16:16">
      <c r="P1387" s="3"/>
    </row>
    <row r="1388" spans="16:16">
      <c r="P1388" s="3"/>
    </row>
    <row r="1389" spans="16:16">
      <c r="P1389" s="3"/>
    </row>
    <row r="1390" spans="16:16">
      <c r="P1390" s="3"/>
    </row>
    <row r="1391" spans="16:16">
      <c r="P1391" s="3"/>
    </row>
    <row r="1392" spans="16:16">
      <c r="P1392" s="3"/>
    </row>
    <row r="1393" spans="16:16">
      <c r="P1393" s="3"/>
    </row>
    <row r="1394" spans="16:16">
      <c r="P1394" s="3"/>
    </row>
    <row r="1395" spans="16:16">
      <c r="P1395" s="3"/>
    </row>
    <row r="1396" spans="16:16">
      <c r="P1396" s="3"/>
    </row>
    <row r="1397" spans="16:16">
      <c r="P1397" s="3"/>
    </row>
    <row r="1398" spans="16:16">
      <c r="P1398" s="3"/>
    </row>
    <row r="1399" spans="16:16">
      <c r="P1399" s="3"/>
    </row>
    <row r="1400" spans="16:16">
      <c r="P1400" s="3"/>
    </row>
    <row r="1401" spans="16:16">
      <c r="P1401" s="3"/>
    </row>
    <row r="1402" spans="16:16">
      <c r="P1402" s="3"/>
    </row>
    <row r="1403" spans="16:16">
      <c r="P1403" s="3"/>
    </row>
    <row r="1404" spans="16:16">
      <c r="P1404" s="3"/>
    </row>
    <row r="1405" spans="16:16">
      <c r="P1405" s="3"/>
    </row>
    <row r="1406" spans="16:16">
      <c r="P1406" s="3"/>
    </row>
    <row r="1407" spans="16:16">
      <c r="P1407" s="3"/>
    </row>
    <row r="1408" spans="16:16">
      <c r="P1408" s="3"/>
    </row>
    <row r="1409" spans="16:16">
      <c r="P1409" s="3"/>
    </row>
    <row r="1410" spans="16:16">
      <c r="P1410" s="3"/>
    </row>
    <row r="1411" spans="16:16">
      <c r="P1411" s="3"/>
    </row>
    <row r="1412" spans="16:16">
      <c r="P1412" s="3"/>
    </row>
    <row r="1413" spans="16:16">
      <c r="P1413" s="3"/>
    </row>
    <row r="1414" spans="16:16">
      <c r="P1414" s="3"/>
    </row>
    <row r="1415" spans="16:16">
      <c r="P1415" s="3"/>
    </row>
    <row r="1416" spans="16:16">
      <c r="P1416" s="3"/>
    </row>
    <row r="1417" spans="16:16">
      <c r="P1417" s="3"/>
    </row>
    <row r="1418" spans="16:16">
      <c r="P1418" s="3"/>
    </row>
    <row r="1419" spans="16:16">
      <c r="P1419" s="3"/>
    </row>
    <row r="1420" spans="16:16">
      <c r="P1420" s="3"/>
    </row>
    <row r="1421" spans="16:16">
      <c r="P1421" s="3"/>
    </row>
    <row r="1422" spans="16:16">
      <c r="P1422" s="3"/>
    </row>
    <row r="1423" spans="16:16">
      <c r="P1423" s="3"/>
    </row>
    <row r="1424" spans="16:16">
      <c r="P1424" s="3"/>
    </row>
    <row r="1425" spans="16:16">
      <c r="P1425" s="3"/>
    </row>
    <row r="1426" spans="16:16">
      <c r="P1426" s="3"/>
    </row>
    <row r="1427" spans="16:16">
      <c r="P1427" s="3"/>
    </row>
    <row r="1428" spans="16:16">
      <c r="P1428" s="3"/>
    </row>
    <row r="1429" spans="16:16">
      <c r="P1429" s="3"/>
    </row>
    <row r="1430" spans="16:16">
      <c r="P1430" s="3"/>
    </row>
    <row r="1431" spans="16:16">
      <c r="P1431" s="3"/>
    </row>
    <row r="1432" spans="16:16">
      <c r="P1432" s="3"/>
    </row>
    <row r="1433" spans="16:16">
      <c r="P1433" s="3"/>
    </row>
    <row r="1434" spans="16:16">
      <c r="P1434" s="3"/>
    </row>
    <row r="1435" spans="16:16">
      <c r="P1435" s="3"/>
    </row>
    <row r="1436" spans="16:16">
      <c r="P1436" s="3"/>
    </row>
    <row r="1437" spans="16:16">
      <c r="P1437" s="3"/>
    </row>
    <row r="1438" spans="16:16">
      <c r="P1438" s="3"/>
    </row>
    <row r="1439" spans="16:16">
      <c r="P1439" s="3"/>
    </row>
    <row r="1440" spans="16:16">
      <c r="P1440" s="3"/>
    </row>
    <row r="1441" spans="16:16">
      <c r="P1441" s="3"/>
    </row>
    <row r="1442" spans="16:16">
      <c r="P1442" s="3"/>
    </row>
    <row r="1443" spans="16:16">
      <c r="P1443" s="3"/>
    </row>
    <row r="1444" spans="16:16">
      <c r="P1444" s="3"/>
    </row>
    <row r="1445" spans="16:16">
      <c r="P1445" s="3"/>
    </row>
    <row r="1446" spans="16:16">
      <c r="P1446" s="3"/>
    </row>
    <row r="1447" spans="16:16">
      <c r="P1447" s="3"/>
    </row>
    <row r="1448" spans="16:16">
      <c r="P1448" s="3"/>
    </row>
    <row r="1449" spans="16:16">
      <c r="P1449" s="3"/>
    </row>
    <row r="1450" spans="16:16">
      <c r="P1450" s="3"/>
    </row>
    <row r="1451" spans="16:16">
      <c r="P1451" s="3"/>
    </row>
    <row r="1452" spans="16:16">
      <c r="P1452" s="3"/>
    </row>
    <row r="1453" spans="16:16">
      <c r="P1453" s="3"/>
    </row>
    <row r="1454" spans="16:16">
      <c r="P1454" s="3"/>
    </row>
    <row r="1455" spans="16:16">
      <c r="P1455" s="3"/>
    </row>
    <row r="1456" spans="16:16">
      <c r="P1456" s="3"/>
    </row>
    <row r="1457" spans="16:16">
      <c r="P1457" s="3"/>
    </row>
    <row r="1458" spans="16:16">
      <c r="P1458" s="3"/>
    </row>
    <row r="1459" spans="16:16">
      <c r="P1459" s="3"/>
    </row>
    <row r="1460" spans="16:16">
      <c r="P1460" s="3"/>
    </row>
    <row r="1461" spans="16:16">
      <c r="P1461" s="3"/>
    </row>
    <row r="1462" spans="16:16">
      <c r="P1462" s="3"/>
    </row>
    <row r="1463" spans="16:16">
      <c r="P1463" s="3"/>
    </row>
    <row r="1464" spans="16:16">
      <c r="P1464" s="3"/>
    </row>
    <row r="1465" spans="16:16">
      <c r="P1465" s="3"/>
    </row>
    <row r="1466" spans="16:16">
      <c r="P1466" s="3"/>
    </row>
    <row r="1467" spans="16:16">
      <c r="P1467" s="3"/>
    </row>
    <row r="1468" spans="16:16">
      <c r="P1468" s="3"/>
    </row>
    <row r="1469" spans="16:16">
      <c r="P1469" s="3"/>
    </row>
    <row r="1470" spans="16:16">
      <c r="P1470" s="3"/>
    </row>
    <row r="1471" spans="16:16">
      <c r="P1471" s="3"/>
    </row>
    <row r="1472" spans="16:16">
      <c r="P1472" s="3"/>
    </row>
    <row r="1473" spans="16:16">
      <c r="P1473" s="3"/>
    </row>
    <row r="1474" spans="16:16">
      <c r="P1474" s="3"/>
    </row>
    <row r="1475" spans="16:16">
      <c r="P1475" s="3"/>
    </row>
    <row r="1476" spans="16:16">
      <c r="P1476" s="3"/>
    </row>
    <row r="1477" spans="16:16">
      <c r="P1477" s="3"/>
    </row>
    <row r="1478" spans="16:16">
      <c r="P1478" s="3"/>
    </row>
    <row r="1479" spans="16:16">
      <c r="P1479" s="3"/>
    </row>
    <row r="1480" spans="16:16">
      <c r="P1480" s="3"/>
    </row>
    <row r="1481" spans="16:16">
      <c r="P1481" s="3"/>
    </row>
    <row r="1482" spans="16:16">
      <c r="P1482" s="3"/>
    </row>
    <row r="1483" spans="16:16">
      <c r="P1483" s="3"/>
    </row>
    <row r="1484" spans="16:16">
      <c r="P1484" s="3"/>
    </row>
    <row r="1485" spans="16:16">
      <c r="P1485" s="3"/>
    </row>
    <row r="1486" spans="16:16">
      <c r="P1486" s="3"/>
    </row>
    <row r="1487" spans="16:16">
      <c r="P1487" s="3"/>
    </row>
    <row r="1488" spans="16:16">
      <c r="P1488" s="3"/>
    </row>
    <row r="1489" spans="16:16">
      <c r="P1489" s="3"/>
    </row>
    <row r="1490" spans="16:16">
      <c r="P1490" s="3"/>
    </row>
    <row r="1491" spans="16:16">
      <c r="P1491" s="3"/>
    </row>
    <row r="1492" spans="16:16">
      <c r="P1492" s="3"/>
    </row>
    <row r="1493" spans="16:16">
      <c r="P1493" s="3"/>
    </row>
    <row r="1494" spans="16:16">
      <c r="P1494" s="3"/>
    </row>
    <row r="1495" spans="16:16">
      <c r="P1495" s="3"/>
    </row>
    <row r="1496" spans="16:16">
      <c r="P1496" s="3"/>
    </row>
    <row r="1497" spans="16:16">
      <c r="P1497" s="3"/>
    </row>
    <row r="1498" spans="16:16">
      <c r="P1498" s="3"/>
    </row>
    <row r="1499" spans="16:16">
      <c r="P1499" s="3"/>
    </row>
    <row r="1500" spans="16:16">
      <c r="P1500" s="3"/>
    </row>
    <row r="1501" spans="16:16">
      <c r="P1501" s="3"/>
    </row>
    <row r="1502" spans="16:16">
      <c r="P1502" s="3"/>
    </row>
    <row r="1503" spans="16:16">
      <c r="P1503" s="3"/>
    </row>
    <row r="1504" spans="16:16">
      <c r="P1504" s="3"/>
    </row>
    <row r="1505" spans="16:16">
      <c r="P1505" s="3"/>
    </row>
    <row r="1506" spans="16:16">
      <c r="P1506" s="3"/>
    </row>
    <row r="1507" spans="16:16">
      <c r="P1507" s="3"/>
    </row>
    <row r="1508" spans="16:16">
      <c r="P1508" s="3"/>
    </row>
    <row r="1509" spans="16:16">
      <c r="P1509" s="3"/>
    </row>
    <row r="1510" spans="16:16">
      <c r="P1510" s="3"/>
    </row>
    <row r="1511" spans="16:16">
      <c r="P1511" s="3"/>
    </row>
    <row r="1512" spans="16:16">
      <c r="P1512" s="3"/>
    </row>
    <row r="1513" spans="16:16">
      <c r="P1513" s="3"/>
    </row>
    <row r="1514" spans="16:16">
      <c r="P1514" s="3"/>
    </row>
    <row r="1515" spans="16:16">
      <c r="P1515" s="3"/>
    </row>
    <row r="1516" spans="16:16">
      <c r="P1516" s="3"/>
    </row>
    <row r="1517" spans="16:16">
      <c r="P1517" s="3"/>
    </row>
    <row r="1518" spans="16:16">
      <c r="P1518" s="3"/>
    </row>
    <row r="1519" spans="16:16">
      <c r="P1519" s="3"/>
    </row>
    <row r="1520" spans="16:16">
      <c r="P1520" s="3"/>
    </row>
    <row r="1521" spans="16:16">
      <c r="P1521" s="3"/>
    </row>
    <row r="1522" spans="16:16">
      <c r="P1522" s="3"/>
    </row>
    <row r="1523" spans="16:16">
      <c r="P1523" s="3"/>
    </row>
    <row r="1524" spans="16:16">
      <c r="P1524" s="3"/>
    </row>
    <row r="1525" spans="16:16">
      <c r="P1525" s="3"/>
    </row>
    <row r="1526" spans="16:16">
      <c r="P1526" s="3"/>
    </row>
    <row r="1527" spans="16:16">
      <c r="P1527" s="3"/>
    </row>
    <row r="1528" spans="16:16">
      <c r="P1528" s="3"/>
    </row>
    <row r="1529" spans="16:16">
      <c r="P1529" s="3"/>
    </row>
    <row r="1530" spans="16:16">
      <c r="P1530" s="3"/>
    </row>
    <row r="1531" spans="16:16">
      <c r="P1531" s="3"/>
    </row>
    <row r="1532" spans="16:16">
      <c r="P1532" s="3"/>
    </row>
    <row r="1533" spans="16:16">
      <c r="P1533" s="3"/>
    </row>
    <row r="1534" spans="16:16">
      <c r="P1534" s="3"/>
    </row>
    <row r="1535" spans="16:16">
      <c r="P1535" s="3"/>
    </row>
    <row r="1536" spans="16:16">
      <c r="P1536" s="3"/>
    </row>
    <row r="1537" spans="16:16">
      <c r="P1537" s="3"/>
    </row>
    <row r="1538" spans="16:16">
      <c r="P1538" s="3"/>
    </row>
    <row r="1539" spans="16:16">
      <c r="P1539" s="3"/>
    </row>
    <row r="1540" spans="16:16">
      <c r="P1540" s="3"/>
    </row>
    <row r="1541" spans="16:16">
      <c r="P1541" s="3"/>
    </row>
    <row r="1542" spans="16:16">
      <c r="P1542" s="3"/>
    </row>
    <row r="1543" spans="16:16">
      <c r="P1543" s="3"/>
    </row>
    <row r="1544" spans="16:16">
      <c r="P1544" s="3"/>
    </row>
    <row r="1545" spans="16:16">
      <c r="P1545" s="3"/>
    </row>
    <row r="1546" spans="16:16">
      <c r="P1546" s="3"/>
    </row>
    <row r="1547" spans="16:16">
      <c r="P1547" s="3"/>
    </row>
    <row r="1548" spans="16:16">
      <c r="P1548" s="3"/>
    </row>
    <row r="1549" spans="16:16">
      <c r="P1549" s="3"/>
    </row>
    <row r="1550" spans="16:16">
      <c r="P1550" s="3"/>
    </row>
    <row r="1551" spans="16:16">
      <c r="P1551" s="3"/>
    </row>
    <row r="1552" spans="16:16">
      <c r="P1552" s="3"/>
    </row>
    <row r="1553" spans="16:16">
      <c r="P1553" s="3"/>
    </row>
    <row r="1554" spans="16:16">
      <c r="P1554" s="3"/>
    </row>
    <row r="1555" spans="16:16">
      <c r="P1555" s="3"/>
    </row>
    <row r="1556" spans="16:16">
      <c r="P1556" s="3"/>
    </row>
    <row r="1557" spans="16:16">
      <c r="P1557" s="3"/>
    </row>
    <row r="1558" spans="16:16">
      <c r="P1558" s="3"/>
    </row>
    <row r="1559" spans="16:16">
      <c r="P1559" s="3"/>
    </row>
    <row r="1560" spans="16:16">
      <c r="P1560" s="3"/>
    </row>
    <row r="1561" spans="16:16">
      <c r="P1561" s="3"/>
    </row>
    <row r="1562" spans="16:16">
      <c r="P1562" s="3"/>
    </row>
    <row r="1563" spans="16:16">
      <c r="P1563" s="3"/>
    </row>
    <row r="1564" spans="16:16">
      <c r="P1564" s="3"/>
    </row>
    <row r="1565" spans="16:16">
      <c r="P1565" s="3"/>
    </row>
    <row r="1566" spans="16:16">
      <c r="P1566" s="3"/>
    </row>
    <row r="1567" spans="16:16">
      <c r="P1567" s="3"/>
    </row>
    <row r="1568" spans="16:16">
      <c r="P1568" s="3"/>
    </row>
    <row r="1569" spans="16:16">
      <c r="P1569" s="3"/>
    </row>
    <row r="1570" spans="16:16">
      <c r="P1570" s="3"/>
    </row>
    <row r="1571" spans="16:16">
      <c r="P1571" s="3"/>
    </row>
    <row r="1572" spans="16:16">
      <c r="P1572" s="3"/>
    </row>
    <row r="1573" spans="16:16">
      <c r="P1573" s="3"/>
    </row>
    <row r="1574" spans="16:16">
      <c r="P1574" s="3"/>
    </row>
    <row r="1575" spans="16:16">
      <c r="P1575" s="3"/>
    </row>
    <row r="1576" spans="16:16">
      <c r="P1576" s="3"/>
    </row>
    <row r="1577" spans="16:16">
      <c r="P1577" s="3"/>
    </row>
    <row r="1578" spans="16:16">
      <c r="P1578" s="3"/>
    </row>
    <row r="1579" spans="16:16">
      <c r="P1579" s="3"/>
    </row>
    <row r="1580" spans="16:16">
      <c r="P1580" s="3"/>
    </row>
    <row r="1581" spans="16:16">
      <c r="P1581" s="3"/>
    </row>
    <row r="1582" spans="16:16">
      <c r="P1582" s="3"/>
    </row>
    <row r="1583" spans="16:16">
      <c r="P1583" s="3"/>
    </row>
    <row r="1584" spans="16:16">
      <c r="P1584" s="3"/>
    </row>
    <row r="1585" spans="16:16">
      <c r="P1585" s="3"/>
    </row>
    <row r="1586" spans="16:16">
      <c r="P1586" s="3"/>
    </row>
    <row r="1587" spans="16:16">
      <c r="P1587" s="3"/>
    </row>
    <row r="1588" spans="16:16">
      <c r="P1588" s="3"/>
    </row>
    <row r="1589" spans="16:16">
      <c r="P1589" s="3"/>
    </row>
    <row r="1590" spans="16:16">
      <c r="P1590" s="3"/>
    </row>
    <row r="1591" spans="16:16">
      <c r="P1591" s="3"/>
    </row>
    <row r="1592" spans="16:16">
      <c r="P1592" s="3"/>
    </row>
    <row r="1593" spans="16:16">
      <c r="P1593" s="3"/>
    </row>
    <row r="1594" spans="16:16">
      <c r="P1594" s="3"/>
    </row>
    <row r="1595" spans="16:16">
      <c r="P1595" s="3"/>
    </row>
    <row r="1596" spans="16:16">
      <c r="P1596" s="3"/>
    </row>
    <row r="1597" spans="16:16">
      <c r="P1597" s="3"/>
    </row>
    <row r="1598" spans="16:16">
      <c r="P1598" s="3"/>
    </row>
    <row r="1599" spans="16:16">
      <c r="P1599" s="3"/>
    </row>
    <row r="1600" spans="16:16">
      <c r="P1600" s="3"/>
    </row>
    <row r="1601" spans="16:16">
      <c r="P1601" s="3"/>
    </row>
    <row r="1602" spans="16:16">
      <c r="P1602" s="3"/>
    </row>
    <row r="1603" spans="16:16">
      <c r="P1603" s="3"/>
    </row>
    <row r="1604" spans="16:16">
      <c r="P1604" s="3"/>
    </row>
    <row r="1605" spans="16:16">
      <c r="P1605" s="3"/>
    </row>
    <row r="1606" spans="16:16">
      <c r="P1606" s="3"/>
    </row>
    <row r="1607" spans="16:16">
      <c r="P1607" s="3"/>
    </row>
    <row r="1608" spans="16:16">
      <c r="P1608" s="3"/>
    </row>
    <row r="1609" spans="16:16">
      <c r="P1609" s="3"/>
    </row>
    <row r="1610" spans="16:16">
      <c r="P1610" s="3"/>
    </row>
    <row r="1611" spans="16:16">
      <c r="P1611" s="3"/>
    </row>
    <row r="1612" spans="16:16">
      <c r="P1612" s="3"/>
    </row>
    <row r="1613" spans="16:16">
      <c r="P1613" s="3"/>
    </row>
    <row r="1614" spans="16:16">
      <c r="P1614" s="3"/>
    </row>
    <row r="1615" spans="16:16">
      <c r="P1615" s="3"/>
    </row>
    <row r="1616" spans="16:16">
      <c r="P1616" s="3"/>
    </row>
    <row r="1617" spans="16:16">
      <c r="P1617" s="3"/>
    </row>
    <row r="1618" spans="16:16">
      <c r="P1618" s="3"/>
    </row>
    <row r="1619" spans="16:16">
      <c r="P1619" s="3"/>
    </row>
    <row r="1620" spans="16:16">
      <c r="P1620" s="3"/>
    </row>
    <row r="1621" spans="16:16">
      <c r="P1621" s="3"/>
    </row>
    <row r="1622" spans="16:16">
      <c r="P1622" s="3"/>
    </row>
    <row r="1623" spans="16:16">
      <c r="P1623" s="3"/>
    </row>
    <row r="1624" spans="16:16">
      <c r="P1624" s="3"/>
    </row>
    <row r="1625" spans="16:16">
      <c r="P1625" s="3"/>
    </row>
    <row r="1626" spans="16:16">
      <c r="P1626" s="3"/>
    </row>
    <row r="1627" spans="16:16">
      <c r="P1627" s="3"/>
    </row>
    <row r="1628" spans="16:16">
      <c r="P1628" s="3"/>
    </row>
    <row r="1629" spans="16:16">
      <c r="P1629" s="3"/>
    </row>
    <row r="1630" spans="16:16">
      <c r="P1630" s="3"/>
    </row>
    <row r="1631" spans="16:16">
      <c r="P1631" s="3"/>
    </row>
    <row r="1632" spans="16:16">
      <c r="P1632" s="3"/>
    </row>
    <row r="1633" spans="16:16">
      <c r="P1633" s="3"/>
    </row>
    <row r="1634" spans="16:16">
      <c r="P1634" s="3"/>
    </row>
    <row r="1635" spans="16:16">
      <c r="P1635" s="3"/>
    </row>
    <row r="1636" spans="16:16">
      <c r="P1636" s="3"/>
    </row>
    <row r="1637" spans="16:16">
      <c r="P1637" s="3"/>
    </row>
    <row r="1638" spans="16:16">
      <c r="P1638" s="3"/>
    </row>
    <row r="1639" spans="16:16">
      <c r="P1639" s="3"/>
    </row>
    <row r="1640" spans="16:16">
      <c r="P1640" s="3"/>
    </row>
    <row r="1641" spans="16:16">
      <c r="P1641" s="3"/>
    </row>
    <row r="1642" spans="16:16">
      <c r="P1642" s="3"/>
    </row>
    <row r="1643" spans="16:16">
      <c r="P1643" s="3"/>
    </row>
    <row r="1644" spans="16:16">
      <c r="P1644" s="3"/>
    </row>
    <row r="1645" spans="16:16">
      <c r="P1645" s="3"/>
    </row>
    <row r="1646" spans="16:16">
      <c r="P1646" s="3"/>
    </row>
    <row r="1647" spans="16:16">
      <c r="P1647" s="3"/>
    </row>
    <row r="1648" spans="16:16">
      <c r="P1648" s="3"/>
    </row>
    <row r="1649" spans="16:16">
      <c r="P1649" s="3"/>
    </row>
    <row r="1650" spans="16:16">
      <c r="P1650" s="3"/>
    </row>
    <row r="1651" spans="16:16">
      <c r="P1651" s="3"/>
    </row>
    <row r="1652" spans="16:16">
      <c r="P1652" s="3"/>
    </row>
    <row r="1653" spans="16:16">
      <c r="P1653" s="3"/>
    </row>
    <row r="1654" spans="16:16">
      <c r="P1654" s="3"/>
    </row>
    <row r="1655" spans="16:16">
      <c r="P1655" s="3"/>
    </row>
    <row r="1656" spans="16:16">
      <c r="P1656" s="3"/>
    </row>
    <row r="1657" spans="16:16">
      <c r="P1657" s="3"/>
    </row>
    <row r="1658" spans="16:16">
      <c r="P1658" s="3"/>
    </row>
    <row r="1659" spans="16:16">
      <c r="P1659" s="3"/>
    </row>
    <row r="1660" spans="16:16">
      <c r="P1660" s="3"/>
    </row>
    <row r="1661" spans="16:16">
      <c r="P1661" s="3"/>
    </row>
    <row r="1662" spans="16:16">
      <c r="P1662" s="3"/>
    </row>
    <row r="1663" spans="16:16">
      <c r="P1663" s="3"/>
    </row>
    <row r="1664" spans="16:16">
      <c r="P1664" s="3"/>
    </row>
    <row r="1665" spans="16:16">
      <c r="P1665" s="3"/>
    </row>
    <row r="1666" spans="16:16">
      <c r="P1666" s="3"/>
    </row>
    <row r="1667" spans="16:16">
      <c r="P1667" s="3"/>
    </row>
    <row r="1668" spans="16:16">
      <c r="P1668" s="3"/>
    </row>
    <row r="1669" spans="16:16">
      <c r="P1669" s="3"/>
    </row>
    <row r="1670" spans="16:16">
      <c r="P1670" s="3"/>
    </row>
    <row r="1671" spans="16:16">
      <c r="P1671" s="3"/>
    </row>
    <row r="1672" spans="16:16">
      <c r="P1672" s="3"/>
    </row>
    <row r="1673" spans="16:16">
      <c r="P1673" s="3"/>
    </row>
    <row r="1674" spans="16:16">
      <c r="P1674" s="3"/>
    </row>
    <row r="1675" spans="16:16">
      <c r="P1675" s="3"/>
    </row>
    <row r="1676" spans="16:16">
      <c r="P1676" s="3"/>
    </row>
    <row r="1677" spans="16:16">
      <c r="P1677" s="3"/>
    </row>
    <row r="1678" spans="16:16">
      <c r="P1678" s="3"/>
    </row>
    <row r="1679" spans="16:16">
      <c r="P1679" s="3"/>
    </row>
    <row r="1680" spans="16:16">
      <c r="P1680" s="3"/>
    </row>
    <row r="1681" spans="16:16">
      <c r="P1681" s="3"/>
    </row>
    <row r="1682" spans="16:16">
      <c r="P1682" s="3"/>
    </row>
    <row r="1683" spans="16:16">
      <c r="P1683" s="3"/>
    </row>
    <row r="1684" spans="16:16">
      <c r="P1684" s="3"/>
    </row>
    <row r="1685" spans="16:16">
      <c r="P1685" s="3"/>
    </row>
    <row r="1686" spans="16:16">
      <c r="P1686" s="3"/>
    </row>
    <row r="1687" spans="16:16">
      <c r="P1687" s="3"/>
    </row>
    <row r="1688" spans="16:16">
      <c r="P1688" s="3"/>
    </row>
    <row r="1689" spans="16:16">
      <c r="P1689" s="3"/>
    </row>
    <row r="1690" spans="16:16">
      <c r="P1690" s="3"/>
    </row>
    <row r="1691" spans="16:16">
      <c r="P1691" s="3"/>
    </row>
    <row r="1692" spans="16:16">
      <c r="P1692" s="3"/>
    </row>
    <row r="1693" spans="16:16">
      <c r="P1693" s="3"/>
    </row>
    <row r="1694" spans="16:16">
      <c r="P1694" s="3"/>
    </row>
    <row r="1695" spans="16:16">
      <c r="P1695" s="3"/>
    </row>
    <row r="1696" spans="16:16">
      <c r="P1696" s="3"/>
    </row>
    <row r="1697" spans="16:16">
      <c r="P1697" s="3"/>
    </row>
    <row r="1698" spans="16:16">
      <c r="P1698" s="3"/>
    </row>
    <row r="1699" spans="16:16">
      <c r="P1699" s="3"/>
    </row>
    <row r="1700" spans="16:16">
      <c r="P1700" s="3"/>
    </row>
    <row r="1701" spans="16:16">
      <c r="P1701" s="3"/>
    </row>
    <row r="1702" spans="16:16">
      <c r="P1702" s="3"/>
    </row>
    <row r="1703" spans="16:16">
      <c r="P1703" s="3"/>
    </row>
    <row r="1704" spans="16:16">
      <c r="P1704" s="3"/>
    </row>
    <row r="1705" spans="16:16">
      <c r="P1705" s="3"/>
    </row>
    <row r="1706" spans="16:16">
      <c r="P1706" s="3"/>
    </row>
    <row r="1707" spans="16:16">
      <c r="P1707" s="3"/>
    </row>
    <row r="1708" spans="16:16">
      <c r="P1708" s="3"/>
    </row>
    <row r="1709" spans="16:16">
      <c r="P1709" s="3"/>
    </row>
    <row r="1710" spans="16:16">
      <c r="P1710" s="3"/>
    </row>
    <row r="1711" spans="16:16">
      <c r="P1711" s="3"/>
    </row>
    <row r="1712" spans="16:16">
      <c r="P1712" s="3"/>
    </row>
    <row r="1713" spans="16:16">
      <c r="P1713" s="3"/>
    </row>
    <row r="1714" spans="16:16">
      <c r="P1714" s="3"/>
    </row>
    <row r="1715" spans="16:16">
      <c r="P1715" s="3"/>
    </row>
    <row r="1716" spans="16:16">
      <c r="P1716" s="3"/>
    </row>
    <row r="1717" spans="16:16">
      <c r="P1717" s="3"/>
    </row>
    <row r="1718" spans="16:16">
      <c r="P1718" s="3"/>
    </row>
    <row r="1719" spans="16:16">
      <c r="P1719" s="3"/>
    </row>
    <row r="1720" spans="16:16">
      <c r="P1720" s="3"/>
    </row>
    <row r="1721" spans="16:16">
      <c r="P1721" s="3"/>
    </row>
    <row r="1722" spans="16:16">
      <c r="P1722" s="3"/>
    </row>
    <row r="1723" spans="16:16">
      <c r="P1723" s="3"/>
    </row>
    <row r="1724" spans="16:16">
      <c r="P1724" s="3"/>
    </row>
    <row r="1725" spans="16:16">
      <c r="P1725" s="3"/>
    </row>
    <row r="1726" spans="16:16">
      <c r="P1726" s="3"/>
    </row>
    <row r="1727" spans="16:16">
      <c r="P1727" s="3"/>
    </row>
    <row r="1728" spans="16:16">
      <c r="P1728" s="3"/>
    </row>
    <row r="1729" spans="16:16">
      <c r="P1729" s="3"/>
    </row>
    <row r="1730" spans="16:16">
      <c r="P1730" s="3"/>
    </row>
    <row r="1731" spans="16:16">
      <c r="P1731" s="3"/>
    </row>
    <row r="1732" spans="16:16">
      <c r="P1732" s="3"/>
    </row>
    <row r="1733" spans="16:16">
      <c r="P1733" s="3"/>
    </row>
    <row r="1734" spans="16:16">
      <c r="P1734" s="3"/>
    </row>
    <row r="1735" spans="16:16">
      <c r="P1735" s="3"/>
    </row>
    <row r="1736" spans="16:16">
      <c r="P1736" s="3"/>
    </row>
    <row r="1737" spans="16:16">
      <c r="P1737" s="3"/>
    </row>
    <row r="1738" spans="16:16">
      <c r="P1738" s="3"/>
    </row>
    <row r="1739" spans="16:16">
      <c r="P1739" s="3"/>
    </row>
    <row r="1740" spans="16:16">
      <c r="P1740" s="3"/>
    </row>
    <row r="1741" spans="16:16">
      <c r="P1741" s="3"/>
    </row>
    <row r="1742" spans="16:16">
      <c r="P1742" s="3"/>
    </row>
    <row r="1743" spans="16:16">
      <c r="P1743" s="3"/>
    </row>
    <row r="1744" spans="16:16">
      <c r="P1744" s="3"/>
    </row>
    <row r="1745" spans="16:16">
      <c r="P1745" s="3"/>
    </row>
    <row r="1746" spans="16:16">
      <c r="P1746" s="3"/>
    </row>
    <row r="1747" spans="16:16">
      <c r="P1747" s="3"/>
    </row>
    <row r="1748" spans="16:16">
      <c r="P1748" s="3"/>
    </row>
    <row r="1749" spans="16:16">
      <c r="P1749" s="3"/>
    </row>
    <row r="1750" spans="16:16">
      <c r="P1750" s="3"/>
    </row>
    <row r="1751" spans="16:16">
      <c r="P1751" s="3"/>
    </row>
    <row r="1752" spans="16:16">
      <c r="P1752" s="3"/>
    </row>
    <row r="1753" spans="16:16">
      <c r="P1753" s="3"/>
    </row>
    <row r="1754" spans="16:16">
      <c r="P1754" s="3"/>
    </row>
    <row r="1755" spans="16:16">
      <c r="P1755" s="3"/>
    </row>
    <row r="1756" spans="16:16">
      <c r="P1756" s="3"/>
    </row>
    <row r="1757" spans="16:16">
      <c r="P1757" s="3"/>
    </row>
    <row r="1758" spans="16:16">
      <c r="P1758" s="3"/>
    </row>
    <row r="1759" spans="16:16">
      <c r="P1759" s="3"/>
    </row>
    <row r="1760" spans="16:16">
      <c r="P1760" s="3"/>
    </row>
    <row r="1761" spans="16:16">
      <c r="P1761" s="3"/>
    </row>
    <row r="1762" spans="16:16">
      <c r="P1762" s="3"/>
    </row>
    <row r="1763" spans="16:16">
      <c r="P1763" s="3"/>
    </row>
    <row r="1764" spans="16:16">
      <c r="P1764" s="3"/>
    </row>
    <row r="1765" spans="16:16">
      <c r="P1765" s="3"/>
    </row>
    <row r="1766" spans="16:16">
      <c r="P1766" s="3"/>
    </row>
    <row r="1767" spans="16:16">
      <c r="P1767" s="3"/>
    </row>
    <row r="1768" spans="16:16">
      <c r="P1768" s="3"/>
    </row>
    <row r="1769" spans="16:16">
      <c r="P1769" s="3"/>
    </row>
    <row r="1770" spans="16:16">
      <c r="P1770" s="3"/>
    </row>
    <row r="1771" spans="16:16">
      <c r="P1771" s="3"/>
    </row>
    <row r="1772" spans="16:16">
      <c r="P1772" s="3"/>
    </row>
    <row r="1773" spans="16:16">
      <c r="P1773" s="3"/>
    </row>
    <row r="1774" spans="16:16">
      <c r="P1774" s="3"/>
    </row>
    <row r="1775" spans="16:16">
      <c r="P1775" s="3"/>
    </row>
    <row r="1776" spans="16:16">
      <c r="P1776" s="3"/>
    </row>
    <row r="1777" spans="16:16">
      <c r="P1777" s="3"/>
    </row>
    <row r="1778" spans="16:16">
      <c r="P1778" s="3"/>
    </row>
    <row r="1779" spans="16:16">
      <c r="P1779" s="3"/>
    </row>
    <row r="1780" spans="16:16">
      <c r="P1780" s="3"/>
    </row>
    <row r="1781" spans="16:16">
      <c r="P1781" s="3"/>
    </row>
    <row r="1782" spans="16:16">
      <c r="P1782" s="3"/>
    </row>
    <row r="1783" spans="16:16">
      <c r="P1783" s="3"/>
    </row>
    <row r="1784" spans="16:16">
      <c r="P1784" s="3"/>
    </row>
    <row r="1785" spans="16:16">
      <c r="P1785" s="3"/>
    </row>
    <row r="1786" spans="16:16">
      <c r="P1786" s="3"/>
    </row>
    <row r="1787" spans="16:16">
      <c r="P1787" s="3"/>
    </row>
    <row r="1788" spans="16:16">
      <c r="P1788" s="3"/>
    </row>
    <row r="1789" spans="16:16">
      <c r="P1789" s="3"/>
    </row>
    <row r="1790" spans="16:16">
      <c r="P1790" s="3"/>
    </row>
    <row r="1791" spans="16:16">
      <c r="P1791" s="3"/>
    </row>
    <row r="1792" spans="16:16">
      <c r="P1792" s="3"/>
    </row>
    <row r="1793" spans="16:16">
      <c r="P1793" s="3"/>
    </row>
    <row r="1794" spans="16:16">
      <c r="P1794" s="3"/>
    </row>
    <row r="1795" spans="16:16">
      <c r="P1795" s="3"/>
    </row>
    <row r="1796" spans="16:16">
      <c r="P1796" s="3"/>
    </row>
    <row r="1797" spans="16:16">
      <c r="P1797" s="3"/>
    </row>
    <row r="1798" spans="16:16">
      <c r="P1798" s="3"/>
    </row>
    <row r="1799" spans="16:16">
      <c r="P1799" s="3"/>
    </row>
    <row r="1800" spans="16:16">
      <c r="P1800" s="3"/>
    </row>
    <row r="1801" spans="16:16">
      <c r="P1801" s="3"/>
    </row>
    <row r="1802" spans="16:16">
      <c r="P1802" s="3"/>
    </row>
    <row r="1803" spans="16:16">
      <c r="P1803" s="3"/>
    </row>
    <row r="1804" spans="16:16">
      <c r="P1804" s="3"/>
    </row>
    <row r="1805" spans="16:16">
      <c r="P1805" s="3"/>
    </row>
    <row r="1806" spans="16:16">
      <c r="P1806" s="3"/>
    </row>
    <row r="1807" spans="16:16">
      <c r="P1807" s="3"/>
    </row>
    <row r="1808" spans="16:16">
      <c r="P1808" s="3"/>
    </row>
    <row r="1809" spans="16:16">
      <c r="P1809" s="3"/>
    </row>
    <row r="1810" spans="16:16">
      <c r="P1810" s="3"/>
    </row>
    <row r="1811" spans="16:16">
      <c r="P1811" s="3"/>
    </row>
    <row r="1812" spans="16:16">
      <c r="P1812" s="3"/>
    </row>
    <row r="1813" spans="16:16">
      <c r="P1813" s="3"/>
    </row>
    <row r="1814" spans="16:16">
      <c r="P1814" s="3"/>
    </row>
    <row r="1815" spans="16:16">
      <c r="P1815" s="3"/>
    </row>
    <row r="1816" spans="16:16">
      <c r="P1816" s="3"/>
    </row>
    <row r="1817" spans="16:16">
      <c r="P1817" s="3"/>
    </row>
    <row r="1818" spans="16:16">
      <c r="P1818" s="3"/>
    </row>
    <row r="1819" spans="16:16">
      <c r="P1819" s="3"/>
    </row>
    <row r="1820" spans="16:16">
      <c r="P1820" s="3"/>
    </row>
    <row r="1821" spans="16:16">
      <c r="P1821" s="3"/>
    </row>
    <row r="1822" spans="16:16">
      <c r="P1822" s="3"/>
    </row>
    <row r="1823" spans="16:16">
      <c r="P1823" s="3"/>
    </row>
    <row r="1824" spans="16:16">
      <c r="P1824" s="3"/>
    </row>
    <row r="1825" spans="16:16">
      <c r="P1825" s="3"/>
    </row>
    <row r="1826" spans="16:16">
      <c r="P1826" s="3"/>
    </row>
    <row r="1827" spans="16:16">
      <c r="P1827" s="3"/>
    </row>
    <row r="1828" spans="16:16">
      <c r="P1828" s="3"/>
    </row>
    <row r="1829" spans="16:16">
      <c r="P1829" s="3"/>
    </row>
    <row r="1830" spans="16:16">
      <c r="P1830" s="3"/>
    </row>
    <row r="1831" spans="16:16">
      <c r="P1831" s="3"/>
    </row>
    <row r="1832" spans="16:16">
      <c r="P1832" s="3"/>
    </row>
    <row r="1833" spans="16:16">
      <c r="P1833" s="3"/>
    </row>
    <row r="1834" spans="16:16">
      <c r="P1834" s="3"/>
    </row>
    <row r="1835" spans="16:16">
      <c r="P1835" s="3"/>
    </row>
    <row r="1836" spans="16:16">
      <c r="P1836" s="3"/>
    </row>
    <row r="1837" spans="16:16">
      <c r="P1837" s="3"/>
    </row>
    <row r="1838" spans="16:16">
      <c r="P1838" s="3"/>
    </row>
    <row r="1839" spans="16:16">
      <c r="P1839" s="3"/>
    </row>
    <row r="1840" spans="16:16">
      <c r="P1840" s="3"/>
    </row>
    <row r="1841" spans="16:16">
      <c r="P1841" s="3"/>
    </row>
    <row r="1842" spans="16:16">
      <c r="P1842" s="3"/>
    </row>
    <row r="1843" spans="16:16">
      <c r="P1843" s="3"/>
    </row>
    <row r="1844" spans="16:16">
      <c r="P1844" s="3"/>
    </row>
    <row r="1845" spans="16:16">
      <c r="P1845" s="3"/>
    </row>
    <row r="1846" spans="16:16">
      <c r="P1846" s="3"/>
    </row>
    <row r="1847" spans="16:16">
      <c r="P1847" s="3"/>
    </row>
    <row r="1848" spans="16:16">
      <c r="P1848" s="3"/>
    </row>
    <row r="1849" spans="16:16">
      <c r="P1849" s="3"/>
    </row>
    <row r="1850" spans="16:16">
      <c r="P1850" s="3"/>
    </row>
    <row r="1851" spans="16:16">
      <c r="P1851" s="3"/>
    </row>
    <row r="1852" spans="16:16">
      <c r="P1852" s="3"/>
    </row>
    <row r="1853" spans="16:16">
      <c r="P1853" s="3"/>
    </row>
    <row r="1854" spans="16:16">
      <c r="P1854" s="3"/>
    </row>
    <row r="1855" spans="16:16">
      <c r="P1855" s="3"/>
    </row>
    <row r="1856" spans="16:16">
      <c r="P1856" s="3"/>
    </row>
    <row r="1857" spans="16:16">
      <c r="P1857" s="3"/>
    </row>
    <row r="1858" spans="16:16">
      <c r="P1858" s="3"/>
    </row>
    <row r="1859" spans="16:16">
      <c r="P1859" s="3"/>
    </row>
    <row r="1860" spans="16:16">
      <c r="P1860" s="3"/>
    </row>
    <row r="1861" spans="16:16">
      <c r="P1861" s="3"/>
    </row>
    <row r="1862" spans="16:16">
      <c r="P1862" s="3"/>
    </row>
    <row r="1863" spans="16:16">
      <c r="P1863" s="3"/>
    </row>
    <row r="1864" spans="16:16">
      <c r="P1864" s="3"/>
    </row>
    <row r="1865" spans="16:16">
      <c r="P1865" s="3"/>
    </row>
    <row r="1866" spans="16:16">
      <c r="P1866" s="3"/>
    </row>
    <row r="1867" spans="16:16">
      <c r="P1867" s="3"/>
    </row>
    <row r="1868" spans="16:16">
      <c r="P1868" s="3"/>
    </row>
    <row r="1869" spans="16:16">
      <c r="P1869" s="3"/>
    </row>
    <row r="1870" spans="16:16">
      <c r="P1870" s="3"/>
    </row>
    <row r="1871" spans="16:16">
      <c r="P1871" s="3"/>
    </row>
    <row r="1872" spans="16:16">
      <c r="P1872" s="3"/>
    </row>
    <row r="1873" spans="16:16">
      <c r="P1873" s="3"/>
    </row>
    <row r="1874" spans="16:16">
      <c r="P1874" s="3"/>
    </row>
    <row r="1875" spans="16:16">
      <c r="P1875" s="3"/>
    </row>
    <row r="1876" spans="16:16">
      <c r="P1876" s="3"/>
    </row>
    <row r="1877" spans="16:16">
      <c r="P1877" s="3"/>
    </row>
    <row r="1878" spans="16:16">
      <c r="P1878" s="3"/>
    </row>
    <row r="1879" spans="16:16">
      <c r="P1879" s="3"/>
    </row>
    <row r="1880" spans="16:16">
      <c r="P1880" s="3"/>
    </row>
    <row r="1881" spans="16:16">
      <c r="P1881" s="3"/>
    </row>
    <row r="1882" spans="16:16">
      <c r="P1882" s="3"/>
    </row>
    <row r="1883" spans="16:16">
      <c r="P1883" s="3"/>
    </row>
    <row r="1884" spans="16:16">
      <c r="P1884" s="3"/>
    </row>
    <row r="1885" spans="16:16">
      <c r="P1885" s="3"/>
    </row>
    <row r="1886" spans="16:16">
      <c r="P1886" s="3"/>
    </row>
    <row r="1887" spans="16:16">
      <c r="P1887" s="3"/>
    </row>
    <row r="1888" spans="16:16">
      <c r="P1888" s="3"/>
    </row>
    <row r="1889" spans="16:16">
      <c r="P1889" s="3"/>
    </row>
    <row r="1890" spans="16:16">
      <c r="P1890" s="3"/>
    </row>
    <row r="1891" spans="16:16">
      <c r="P1891" s="3"/>
    </row>
    <row r="1892" spans="16:16">
      <c r="P1892" s="3"/>
    </row>
    <row r="1893" spans="16:16">
      <c r="P1893" s="3"/>
    </row>
    <row r="1894" spans="16:16">
      <c r="P1894" s="3"/>
    </row>
    <row r="1895" spans="16:16">
      <c r="P1895" s="3"/>
    </row>
    <row r="1896" spans="16:16">
      <c r="P1896" s="3"/>
    </row>
    <row r="1897" spans="16:16">
      <c r="P1897" s="3"/>
    </row>
    <row r="1898" spans="16:16">
      <c r="P1898" s="3"/>
    </row>
    <row r="1899" spans="16:16">
      <c r="P1899" s="3"/>
    </row>
    <row r="1900" spans="16:16">
      <c r="P1900" s="3"/>
    </row>
    <row r="1901" spans="16:16">
      <c r="P1901" s="3"/>
    </row>
    <row r="1902" spans="16:16">
      <c r="P1902" s="3"/>
    </row>
    <row r="1903" spans="16:16">
      <c r="P1903" s="3"/>
    </row>
    <row r="1904" spans="16:16">
      <c r="P1904" s="3"/>
    </row>
    <row r="1905" spans="16:16">
      <c r="P1905" s="3"/>
    </row>
    <row r="1906" spans="16:16">
      <c r="P1906" s="3"/>
    </row>
    <row r="1907" spans="16:16">
      <c r="P1907" s="3"/>
    </row>
    <row r="1908" spans="16:16">
      <c r="P1908" s="3"/>
    </row>
    <row r="1909" spans="16:16">
      <c r="P1909" s="3"/>
    </row>
    <row r="1910" spans="16:16">
      <c r="P1910" s="3"/>
    </row>
    <row r="1911" spans="16:16">
      <c r="P1911" s="3"/>
    </row>
    <row r="1912" spans="16:16">
      <c r="P1912" s="3"/>
    </row>
    <row r="1913" spans="16:16">
      <c r="P1913" s="3"/>
    </row>
    <row r="1914" spans="16:16">
      <c r="P1914" s="3"/>
    </row>
    <row r="1915" spans="16:16">
      <c r="P1915" s="3"/>
    </row>
    <row r="1916" spans="16:16">
      <c r="P1916" s="3"/>
    </row>
    <row r="1917" spans="16:16">
      <c r="P1917" s="3"/>
    </row>
    <row r="1918" spans="16:16">
      <c r="P1918" s="3"/>
    </row>
    <row r="1919" spans="16:16">
      <c r="P1919" s="3"/>
    </row>
    <row r="1920" spans="16:16">
      <c r="P1920" s="3"/>
    </row>
    <row r="1921" spans="16:16">
      <c r="P1921" s="3"/>
    </row>
    <row r="1922" spans="16:16">
      <c r="P1922" s="3"/>
    </row>
    <row r="1923" spans="16:16">
      <c r="P1923" s="3"/>
    </row>
    <row r="1924" spans="16:16">
      <c r="P1924" s="3"/>
    </row>
    <row r="1925" spans="16:16">
      <c r="P1925" s="3"/>
    </row>
    <row r="1926" spans="16:16">
      <c r="P1926" s="3"/>
    </row>
    <row r="1927" spans="16:16">
      <c r="P1927" s="3"/>
    </row>
    <row r="1928" spans="16:16">
      <c r="P1928" s="3"/>
    </row>
    <row r="1929" spans="16:16">
      <c r="P1929" s="3"/>
    </row>
    <row r="1930" spans="16:16">
      <c r="P1930" s="3"/>
    </row>
    <row r="1931" spans="16:16">
      <c r="P1931" s="3"/>
    </row>
    <row r="1932" spans="16:16">
      <c r="P1932" s="3"/>
    </row>
    <row r="1933" spans="16:16">
      <c r="P1933" s="3"/>
    </row>
    <row r="1934" spans="16:16">
      <c r="P1934" s="3"/>
    </row>
    <row r="1935" spans="16:16">
      <c r="P1935" s="3"/>
    </row>
    <row r="1936" spans="16:16">
      <c r="P1936" s="3"/>
    </row>
    <row r="1937" spans="16:16">
      <c r="P1937" s="3"/>
    </row>
    <row r="1938" spans="16:16">
      <c r="P1938" s="3"/>
    </row>
    <row r="1939" spans="16:16">
      <c r="P1939" s="3"/>
    </row>
    <row r="1940" spans="16:16">
      <c r="P1940" s="3"/>
    </row>
    <row r="1941" spans="16:16">
      <c r="P1941" s="3"/>
    </row>
    <row r="1942" spans="16:16">
      <c r="P1942" s="3"/>
    </row>
    <row r="1943" spans="16:16">
      <c r="P1943" s="3"/>
    </row>
    <row r="1944" spans="16:16">
      <c r="P1944" s="3"/>
    </row>
    <row r="1945" spans="16:16">
      <c r="P1945" s="3"/>
    </row>
    <row r="1946" spans="16:16">
      <c r="P1946" s="3"/>
    </row>
    <row r="1947" spans="16:16">
      <c r="P1947" s="3"/>
    </row>
    <row r="1948" spans="16:16">
      <c r="P1948" s="3"/>
    </row>
    <row r="1949" spans="16:16">
      <c r="P1949" s="3"/>
    </row>
    <row r="1950" spans="16:16">
      <c r="P1950" s="3"/>
    </row>
    <row r="1951" spans="16:16">
      <c r="P1951" s="3"/>
    </row>
    <row r="1952" spans="16:16">
      <c r="P1952" s="3"/>
    </row>
    <row r="1953" spans="16:16">
      <c r="P1953" s="3"/>
    </row>
    <row r="1954" spans="16:16">
      <c r="P1954" s="3"/>
    </row>
    <row r="1955" spans="16:16">
      <c r="P1955" s="3"/>
    </row>
    <row r="1956" spans="16:16">
      <c r="P1956" s="3"/>
    </row>
    <row r="1957" spans="16:16">
      <c r="P1957" s="3"/>
    </row>
    <row r="1958" spans="16:16">
      <c r="P1958" s="3"/>
    </row>
    <row r="1959" spans="16:16">
      <c r="P1959" s="3"/>
    </row>
    <row r="1960" spans="16:16">
      <c r="P1960" s="3"/>
    </row>
    <row r="1961" spans="16:16">
      <c r="P1961" s="3"/>
    </row>
    <row r="1962" spans="16:16">
      <c r="P1962" s="3"/>
    </row>
    <row r="1963" spans="16:16">
      <c r="P1963" s="3"/>
    </row>
    <row r="1964" spans="16:16">
      <c r="P1964" s="3"/>
    </row>
    <row r="1965" spans="16:16">
      <c r="P1965" s="3"/>
    </row>
    <row r="1966" spans="16:16">
      <c r="P1966" s="3"/>
    </row>
    <row r="1967" spans="16:16">
      <c r="P1967" s="3"/>
    </row>
    <row r="1968" spans="16:16">
      <c r="P1968" s="3"/>
    </row>
    <row r="1969" spans="16:16">
      <c r="P1969" s="3"/>
    </row>
    <row r="1970" spans="16:16">
      <c r="P1970" s="3"/>
    </row>
    <row r="1971" spans="16:16">
      <c r="P1971" s="3"/>
    </row>
    <row r="1972" spans="16:16">
      <c r="P1972" s="3"/>
    </row>
    <row r="1973" spans="16:16">
      <c r="P1973" s="3"/>
    </row>
    <row r="1974" spans="16:16">
      <c r="P1974" s="3"/>
    </row>
    <row r="1975" spans="16:16">
      <c r="P1975" s="3"/>
    </row>
    <row r="1976" spans="16:16">
      <c r="P1976" s="3"/>
    </row>
    <row r="1977" spans="16:16">
      <c r="P1977" s="3"/>
    </row>
    <row r="1978" spans="16:16">
      <c r="P1978" s="3"/>
    </row>
    <row r="1979" spans="16:16">
      <c r="P1979" s="3"/>
    </row>
    <row r="1980" spans="16:16">
      <c r="P1980" s="3"/>
    </row>
    <row r="1981" spans="16:16">
      <c r="P1981" s="3"/>
    </row>
    <row r="1982" spans="16:16">
      <c r="P1982" s="3"/>
    </row>
    <row r="1983" spans="16:16">
      <c r="P1983" s="3"/>
    </row>
    <row r="1984" spans="16:16">
      <c r="P1984" s="3"/>
    </row>
    <row r="1985" spans="16:16">
      <c r="P1985" s="3"/>
    </row>
    <row r="1986" spans="16:16">
      <c r="P1986" s="3"/>
    </row>
    <row r="1987" spans="16:16">
      <c r="P1987" s="3"/>
    </row>
    <row r="1988" spans="16:16">
      <c r="P1988" s="3"/>
    </row>
    <row r="1989" spans="16:16">
      <c r="P1989" s="3"/>
    </row>
    <row r="1990" spans="16:16">
      <c r="P1990" s="3"/>
    </row>
    <row r="1991" spans="16:16">
      <c r="P1991" s="3"/>
    </row>
    <row r="1992" spans="16:16">
      <c r="P1992" s="3"/>
    </row>
    <row r="1993" spans="16:16">
      <c r="P1993" s="3"/>
    </row>
    <row r="1994" spans="16:16">
      <c r="P1994" s="3"/>
    </row>
    <row r="1995" spans="16:16">
      <c r="P1995" s="3"/>
    </row>
    <row r="1996" spans="16:16">
      <c r="P1996" s="3"/>
    </row>
    <row r="1997" spans="16:16">
      <c r="P1997" s="3"/>
    </row>
    <row r="1998" spans="16:16">
      <c r="P1998" s="3"/>
    </row>
    <row r="1999" spans="16:16">
      <c r="P1999" s="3"/>
    </row>
    <row r="2000" spans="16:16">
      <c r="P2000" s="3"/>
    </row>
    <row r="2001" spans="16:16">
      <c r="P2001" s="3"/>
    </row>
    <row r="2002" spans="16:16">
      <c r="P2002" s="3"/>
    </row>
    <row r="2003" spans="16:16">
      <c r="P2003" s="3"/>
    </row>
    <row r="2004" spans="16:16">
      <c r="P2004" s="3"/>
    </row>
    <row r="2005" spans="16:16">
      <c r="P2005" s="3"/>
    </row>
    <row r="2006" spans="16:16">
      <c r="P2006" s="3"/>
    </row>
    <row r="2007" spans="16:16">
      <c r="P2007" s="3"/>
    </row>
    <row r="2008" spans="16:16">
      <c r="P2008" s="3"/>
    </row>
    <row r="2009" spans="16:16">
      <c r="P2009" s="3"/>
    </row>
    <row r="2010" spans="16:16">
      <c r="P2010" s="3"/>
    </row>
    <row r="2011" spans="16:16">
      <c r="P2011" s="3"/>
    </row>
    <row r="2012" spans="16:16">
      <c r="P2012" s="3"/>
    </row>
    <row r="2013" spans="16:16">
      <c r="P2013" s="3"/>
    </row>
    <row r="2014" spans="16:16">
      <c r="P2014" s="3"/>
    </row>
    <row r="2015" spans="16:16">
      <c r="P2015" s="3"/>
    </row>
    <row r="2016" spans="16:16">
      <c r="P2016" s="3"/>
    </row>
    <row r="2017" spans="16:16">
      <c r="P2017" s="3"/>
    </row>
    <row r="2018" spans="16:16">
      <c r="P2018" s="3"/>
    </row>
    <row r="2019" spans="16:16">
      <c r="P2019" s="3"/>
    </row>
    <row r="2020" spans="16:16">
      <c r="P2020" s="3"/>
    </row>
    <row r="2021" spans="16:16">
      <c r="P2021" s="3"/>
    </row>
    <row r="2022" spans="16:16">
      <c r="P2022" s="3"/>
    </row>
    <row r="2023" spans="16:16">
      <c r="P2023" s="3"/>
    </row>
    <row r="2024" spans="16:16">
      <c r="P2024" s="3"/>
    </row>
    <row r="2025" spans="16:16">
      <c r="P2025" s="3"/>
    </row>
    <row r="2026" spans="16:16">
      <c r="P2026" s="3"/>
    </row>
    <row r="2027" spans="16:16">
      <c r="P2027" s="3"/>
    </row>
    <row r="2028" spans="16:16">
      <c r="P2028" s="3"/>
    </row>
    <row r="2029" spans="16:16">
      <c r="P2029" s="3"/>
    </row>
    <row r="2030" spans="16:16">
      <c r="P2030" s="3"/>
    </row>
    <row r="2031" spans="16:16">
      <c r="P2031" s="3"/>
    </row>
    <row r="2032" spans="16:16">
      <c r="P2032" s="3"/>
    </row>
    <row r="2033" spans="16:16">
      <c r="P2033" s="3"/>
    </row>
    <row r="2034" spans="16:16">
      <c r="P2034" s="3"/>
    </row>
    <row r="2035" spans="16:16">
      <c r="P2035" s="3"/>
    </row>
    <row r="2036" spans="16:16">
      <c r="P2036" s="3"/>
    </row>
    <row r="2037" spans="16:16">
      <c r="P2037" s="3"/>
    </row>
    <row r="2038" spans="16:16">
      <c r="P2038" s="3"/>
    </row>
    <row r="2039" spans="16:16">
      <c r="P2039" s="3"/>
    </row>
    <row r="2040" spans="16:16">
      <c r="P2040" s="3"/>
    </row>
    <row r="2041" spans="16:16">
      <c r="P2041" s="3"/>
    </row>
    <row r="2042" spans="16:16">
      <c r="P2042" s="3"/>
    </row>
    <row r="2043" spans="16:16">
      <c r="P2043" s="3"/>
    </row>
    <row r="2044" spans="16:16">
      <c r="P2044" s="3"/>
    </row>
    <row r="2045" spans="16:16">
      <c r="P2045" s="3"/>
    </row>
    <row r="2046" spans="16:16">
      <c r="P2046" s="3"/>
    </row>
    <row r="2047" spans="16:16">
      <c r="P2047" s="3"/>
    </row>
    <row r="2048" spans="16:16">
      <c r="P2048" s="3"/>
    </row>
    <row r="2049" spans="16:16">
      <c r="P2049" s="3"/>
    </row>
    <row r="2050" spans="16:16">
      <c r="P2050" s="3"/>
    </row>
    <row r="2051" spans="16:16">
      <c r="P2051" s="3"/>
    </row>
    <row r="2052" spans="16:16">
      <c r="P2052" s="3"/>
    </row>
    <row r="2053" spans="16:16">
      <c r="P2053" s="3"/>
    </row>
    <row r="2054" spans="16:16">
      <c r="P2054" s="3"/>
    </row>
    <row r="2055" spans="16:16">
      <c r="P2055" s="3"/>
    </row>
    <row r="2056" spans="16:16">
      <c r="P2056" s="3"/>
    </row>
    <row r="2057" spans="16:16">
      <c r="P2057" s="3"/>
    </row>
    <row r="2058" spans="16:16">
      <c r="P2058" s="3"/>
    </row>
    <row r="2059" spans="16:16">
      <c r="P2059" s="3"/>
    </row>
    <row r="2060" spans="16:16">
      <c r="P2060" s="3"/>
    </row>
    <row r="2061" spans="16:16">
      <c r="P2061" s="3"/>
    </row>
    <row r="2062" spans="16:16">
      <c r="P2062" s="3"/>
    </row>
    <row r="2063" spans="16:16">
      <c r="P2063" s="3"/>
    </row>
    <row r="2064" spans="16:16">
      <c r="P2064" s="3"/>
    </row>
    <row r="2065" spans="16:16">
      <c r="P2065" s="3"/>
    </row>
    <row r="2066" spans="16:16">
      <c r="P2066" s="3"/>
    </row>
    <row r="2067" spans="16:16">
      <c r="P2067" s="3"/>
    </row>
    <row r="2068" spans="16:16">
      <c r="P2068" s="3"/>
    </row>
    <row r="2069" spans="16:16">
      <c r="P2069" s="3"/>
    </row>
    <row r="2070" spans="16:16">
      <c r="P2070" s="3"/>
    </row>
    <row r="2071" spans="16:16">
      <c r="P2071" s="3"/>
    </row>
    <row r="2072" spans="16:16">
      <c r="P2072" s="3"/>
    </row>
    <row r="2073" spans="16:16">
      <c r="P2073" s="3"/>
    </row>
    <row r="2074" spans="16:16">
      <c r="P2074" s="3"/>
    </row>
    <row r="2075" spans="16:16">
      <c r="P2075" s="3"/>
    </row>
    <row r="2076" spans="16:16">
      <c r="P2076" s="3"/>
    </row>
    <row r="2077" spans="16:16">
      <c r="P2077" s="3"/>
    </row>
    <row r="2078" spans="16:16">
      <c r="P2078" s="3"/>
    </row>
    <row r="2079" spans="16:16">
      <c r="P2079" s="3"/>
    </row>
    <row r="2080" spans="16:16">
      <c r="P2080" s="3"/>
    </row>
    <row r="2081" spans="16:16">
      <c r="P2081" s="3"/>
    </row>
    <row r="2082" spans="16:16">
      <c r="P2082" s="3"/>
    </row>
    <row r="2083" spans="16:16">
      <c r="P2083" s="3"/>
    </row>
    <row r="2084" spans="16:16">
      <c r="P2084" s="3"/>
    </row>
    <row r="2085" spans="16:16">
      <c r="P2085" s="3"/>
    </row>
    <row r="2086" spans="16:16">
      <c r="P2086" s="3"/>
    </row>
    <row r="2087" spans="16:16">
      <c r="P2087" s="3"/>
    </row>
    <row r="2088" spans="16:16">
      <c r="P2088" s="3"/>
    </row>
    <row r="2089" spans="16:16">
      <c r="P2089" s="3"/>
    </row>
    <row r="2090" spans="16:16">
      <c r="P2090" s="3"/>
    </row>
    <row r="2091" spans="16:16">
      <c r="P2091" s="3"/>
    </row>
    <row r="2092" spans="16:16">
      <c r="P2092" s="3"/>
    </row>
    <row r="2093" spans="16:16">
      <c r="P2093" s="3"/>
    </row>
    <row r="2094" spans="16:16">
      <c r="P2094" s="3"/>
    </row>
    <row r="2095" spans="16:16">
      <c r="P2095" s="3"/>
    </row>
    <row r="2096" spans="16:16">
      <c r="P2096" s="3"/>
    </row>
    <row r="2097" spans="16:16">
      <c r="P2097" s="3"/>
    </row>
    <row r="2098" spans="16:16">
      <c r="P2098" s="3"/>
    </row>
    <row r="2099" spans="16:16">
      <c r="P2099" s="3"/>
    </row>
    <row r="2100" spans="16:16">
      <c r="P2100" s="3"/>
    </row>
    <row r="2101" spans="16:16">
      <c r="P2101" s="3"/>
    </row>
    <row r="2102" spans="16:16">
      <c r="P2102" s="3"/>
    </row>
    <row r="2103" spans="16:16">
      <c r="P2103" s="3"/>
    </row>
    <row r="2104" spans="16:16">
      <c r="P2104" s="3"/>
    </row>
    <row r="2105" spans="16:16">
      <c r="P2105" s="3"/>
    </row>
    <row r="2106" spans="16:16">
      <c r="P2106" s="3"/>
    </row>
    <row r="2107" spans="16:16">
      <c r="P2107" s="3"/>
    </row>
    <row r="2108" spans="16:16">
      <c r="P2108" s="3"/>
    </row>
    <row r="2109" spans="16:16">
      <c r="P2109" s="3"/>
    </row>
    <row r="2110" spans="16:16">
      <c r="P2110" s="3"/>
    </row>
    <row r="2111" spans="16:16">
      <c r="P2111" s="3"/>
    </row>
    <row r="2112" spans="16:16">
      <c r="P2112" s="3"/>
    </row>
    <row r="2113" spans="16:16">
      <c r="P2113" s="3"/>
    </row>
    <row r="2114" spans="16:16">
      <c r="P2114" s="3"/>
    </row>
    <row r="2115" spans="16:16">
      <c r="P2115" s="3"/>
    </row>
    <row r="2116" spans="16:16">
      <c r="P2116" s="3"/>
    </row>
    <row r="2117" spans="16:16">
      <c r="P2117" s="3"/>
    </row>
    <row r="2118" spans="16:16">
      <c r="P2118" s="3"/>
    </row>
    <row r="2119" spans="16:16">
      <c r="P2119" s="3"/>
    </row>
    <row r="2120" spans="16:16">
      <c r="P2120" s="3"/>
    </row>
    <row r="2121" spans="16:16">
      <c r="P2121" s="3"/>
    </row>
    <row r="2122" spans="16:16">
      <c r="P2122" s="3"/>
    </row>
    <row r="2123" spans="16:16">
      <c r="P2123" s="3"/>
    </row>
    <row r="2124" spans="16:16">
      <c r="P2124" s="3"/>
    </row>
    <row r="2125" spans="16:16">
      <c r="P2125" s="3"/>
    </row>
    <row r="2126" spans="16:16">
      <c r="P2126" s="3"/>
    </row>
    <row r="2127" spans="16:16">
      <c r="P2127" s="3"/>
    </row>
    <row r="2128" spans="16:16">
      <c r="P2128" s="3"/>
    </row>
    <row r="2129" spans="16:16">
      <c r="P2129" s="3"/>
    </row>
    <row r="2130" spans="16:16">
      <c r="P2130" s="3"/>
    </row>
    <row r="2131" spans="16:16">
      <c r="P2131" s="3"/>
    </row>
    <row r="2132" spans="16:16">
      <c r="P2132" s="3"/>
    </row>
    <row r="2133" spans="16:16">
      <c r="P2133" s="3"/>
    </row>
    <row r="2134" spans="16:16">
      <c r="P2134" s="3"/>
    </row>
    <row r="2135" spans="16:16">
      <c r="P2135" s="3"/>
    </row>
    <row r="2136" spans="16:16">
      <c r="P2136" s="3"/>
    </row>
    <row r="2137" spans="16:16">
      <c r="P2137" s="3"/>
    </row>
    <row r="2138" spans="16:16">
      <c r="P2138" s="3"/>
    </row>
    <row r="2139" spans="16:16">
      <c r="P2139" s="3"/>
    </row>
    <row r="2140" spans="16:16">
      <c r="P2140" s="3"/>
    </row>
    <row r="2141" spans="16:16">
      <c r="P2141" s="3"/>
    </row>
    <row r="2142" spans="16:16">
      <c r="P2142" s="3"/>
    </row>
    <row r="2143" spans="16:16">
      <c r="P2143" s="3"/>
    </row>
    <row r="2144" spans="16:16">
      <c r="P2144" s="3"/>
    </row>
    <row r="2145" spans="16:16">
      <c r="P2145" s="3"/>
    </row>
    <row r="2146" spans="16:16">
      <c r="P2146" s="3"/>
    </row>
    <row r="2147" spans="16:16">
      <c r="P2147" s="3"/>
    </row>
    <row r="2148" spans="16:16">
      <c r="P2148" s="3"/>
    </row>
    <row r="2149" spans="16:16">
      <c r="P2149" s="3"/>
    </row>
    <row r="2150" spans="16:16">
      <c r="P2150" s="3"/>
    </row>
    <row r="2151" spans="16:16">
      <c r="P2151" s="3"/>
    </row>
    <row r="2152" spans="16:16">
      <c r="P2152" s="3"/>
    </row>
    <row r="2153" spans="16:16">
      <c r="P2153" s="3"/>
    </row>
    <row r="2154" spans="16:16">
      <c r="P2154" s="3"/>
    </row>
    <row r="2155" spans="16:16">
      <c r="P2155" s="3"/>
    </row>
    <row r="2156" spans="16:16">
      <c r="P2156" s="3"/>
    </row>
    <row r="2157" spans="16:16">
      <c r="P2157" s="3"/>
    </row>
    <row r="2158" spans="16:16">
      <c r="P2158" s="3"/>
    </row>
    <row r="2159" spans="16:16">
      <c r="P2159" s="3"/>
    </row>
    <row r="2160" spans="16:16">
      <c r="P2160" s="3"/>
    </row>
    <row r="2161" spans="16:16">
      <c r="P2161" s="3"/>
    </row>
    <row r="2162" spans="16:16">
      <c r="P2162" s="3"/>
    </row>
    <row r="2163" spans="16:16">
      <c r="P2163" s="3"/>
    </row>
    <row r="2164" spans="16:16">
      <c r="P2164" s="3"/>
    </row>
    <row r="2165" spans="16:16">
      <c r="P2165" s="3"/>
    </row>
    <row r="2166" spans="16:16">
      <c r="P2166" s="3"/>
    </row>
    <row r="2167" spans="16:16">
      <c r="P2167" s="3"/>
    </row>
    <row r="2168" spans="16:16">
      <c r="P2168" s="3"/>
    </row>
    <row r="2169" spans="16:16">
      <c r="P2169" s="3"/>
    </row>
    <row r="2170" spans="16:16">
      <c r="P2170" s="3"/>
    </row>
    <row r="2171" spans="16:16">
      <c r="P2171" s="3"/>
    </row>
    <row r="2172" spans="16:16">
      <c r="P2172" s="3"/>
    </row>
    <row r="2173" spans="16:16">
      <c r="P2173" s="3"/>
    </row>
    <row r="2174" spans="16:16">
      <c r="P2174" s="3"/>
    </row>
    <row r="2175" spans="16:16">
      <c r="P2175" s="3"/>
    </row>
    <row r="2176" spans="16:16">
      <c r="P2176" s="3"/>
    </row>
    <row r="2177" spans="16:16">
      <c r="P2177" s="3"/>
    </row>
    <row r="2178" spans="16:16">
      <c r="P2178" s="3"/>
    </row>
    <row r="2179" spans="16:16">
      <c r="P2179" s="3"/>
    </row>
    <row r="2180" spans="16:16">
      <c r="P2180" s="3"/>
    </row>
    <row r="2181" spans="16:16">
      <c r="P2181" s="3"/>
    </row>
    <row r="2182" spans="16:16">
      <c r="P2182" s="3"/>
    </row>
    <row r="2183" spans="16:16">
      <c r="P2183" s="3"/>
    </row>
    <row r="2184" spans="16:16">
      <c r="P2184" s="3"/>
    </row>
    <row r="2185" spans="16:16">
      <c r="P2185" s="3"/>
    </row>
    <row r="2186" spans="16:16">
      <c r="P2186" s="3"/>
    </row>
    <row r="2187" spans="16:16">
      <c r="P2187" s="3"/>
    </row>
    <row r="2188" spans="16:16">
      <c r="P2188" s="3"/>
    </row>
    <row r="2189" spans="16:16">
      <c r="P2189" s="3"/>
    </row>
    <row r="2190" spans="16:16">
      <c r="P2190" s="3"/>
    </row>
    <row r="2191" spans="16:16">
      <c r="P2191" s="3"/>
    </row>
    <row r="2192" spans="16:16">
      <c r="P2192" s="3"/>
    </row>
    <row r="2193" spans="16:16">
      <c r="P2193" s="3"/>
    </row>
    <row r="2194" spans="16:16">
      <c r="P2194" s="3"/>
    </row>
    <row r="2195" spans="16:16">
      <c r="P2195" s="3"/>
    </row>
    <row r="2196" spans="16:16">
      <c r="P2196" s="3"/>
    </row>
    <row r="2197" spans="16:16">
      <c r="P2197" s="3"/>
    </row>
    <row r="2198" spans="16:16">
      <c r="P2198" s="3"/>
    </row>
    <row r="2199" spans="16:16">
      <c r="P2199" s="3"/>
    </row>
    <row r="2200" spans="16:16">
      <c r="P2200" s="3"/>
    </row>
    <row r="2201" spans="16:16">
      <c r="P2201" s="3"/>
    </row>
    <row r="2202" spans="16:16">
      <c r="P2202" s="3"/>
    </row>
    <row r="2203" spans="16:16">
      <c r="P2203" s="3"/>
    </row>
    <row r="2204" spans="16:16">
      <c r="P2204" s="3"/>
    </row>
    <row r="2205" spans="16:16">
      <c r="P2205" s="3"/>
    </row>
    <row r="2206" spans="16:16">
      <c r="P2206" s="3"/>
    </row>
    <row r="2207" spans="16:16">
      <c r="P2207" s="3"/>
    </row>
    <row r="2208" spans="16:16">
      <c r="P2208" s="3"/>
    </row>
    <row r="2209" spans="16:16">
      <c r="P2209" s="3"/>
    </row>
    <row r="2210" spans="16:16">
      <c r="P2210" s="3"/>
    </row>
    <row r="2211" spans="16:16">
      <c r="P2211" s="3"/>
    </row>
    <row r="2212" spans="16:16">
      <c r="P2212" s="3"/>
    </row>
    <row r="2213" spans="16:16">
      <c r="P2213" s="3"/>
    </row>
    <row r="2214" spans="16:16">
      <c r="P2214" s="3"/>
    </row>
    <row r="2215" spans="16:16">
      <c r="P2215" s="3"/>
    </row>
    <row r="2216" spans="16:16">
      <c r="P2216" s="3"/>
    </row>
    <row r="2217" spans="16:16">
      <c r="P2217" s="3"/>
    </row>
    <row r="2218" spans="16:16">
      <c r="P2218" s="3"/>
    </row>
    <row r="2219" spans="16:16">
      <c r="P2219" s="3"/>
    </row>
    <row r="2220" spans="16:16">
      <c r="P2220" s="3"/>
    </row>
    <row r="2221" spans="16:16">
      <c r="P2221" s="3"/>
    </row>
    <row r="2222" spans="16:16">
      <c r="P2222" s="3"/>
    </row>
    <row r="2223" spans="16:16">
      <c r="P2223" s="3"/>
    </row>
    <row r="2224" spans="16:16">
      <c r="P2224" s="3"/>
    </row>
    <row r="2225" spans="16:16">
      <c r="P2225" s="3"/>
    </row>
    <row r="2226" spans="16:16">
      <c r="P2226" s="3"/>
    </row>
    <row r="2227" spans="16:16">
      <c r="P2227" s="3"/>
    </row>
    <row r="2228" spans="16:16">
      <c r="P2228" s="3"/>
    </row>
    <row r="2229" spans="16:16">
      <c r="P2229" s="3"/>
    </row>
    <row r="2230" spans="16:16">
      <c r="P2230" s="3"/>
    </row>
    <row r="2231" spans="16:16">
      <c r="P2231" s="3"/>
    </row>
    <row r="2232" spans="16:16">
      <c r="P2232" s="3"/>
    </row>
    <row r="2233" spans="16:16">
      <c r="P2233" s="3"/>
    </row>
    <row r="2234" spans="16:16">
      <c r="P2234" s="3"/>
    </row>
    <row r="2235" spans="16:16">
      <c r="P2235" s="3"/>
    </row>
    <row r="2236" spans="16:16">
      <c r="P2236" s="3"/>
    </row>
    <row r="2237" spans="16:16">
      <c r="P2237" s="3"/>
    </row>
    <row r="2238" spans="16:16">
      <c r="P2238" s="3"/>
    </row>
    <row r="2239" spans="16:16">
      <c r="P2239" s="3"/>
    </row>
    <row r="2240" spans="16:16">
      <c r="P2240" s="3"/>
    </row>
    <row r="2241" spans="16:16">
      <c r="P2241" s="3"/>
    </row>
    <row r="2242" spans="16:16">
      <c r="P2242" s="3"/>
    </row>
    <row r="2243" spans="16:16">
      <c r="P2243" s="3"/>
    </row>
    <row r="2244" spans="16:16">
      <c r="P2244" s="3"/>
    </row>
    <row r="2245" spans="16:16">
      <c r="P2245" s="3"/>
    </row>
    <row r="2246" spans="16:16">
      <c r="P2246" s="3"/>
    </row>
    <row r="2247" spans="16:16">
      <c r="P2247" s="3"/>
    </row>
    <row r="2248" spans="16:16">
      <c r="P2248" s="3"/>
    </row>
    <row r="2249" spans="16:16">
      <c r="P2249" s="3"/>
    </row>
    <row r="2250" spans="16:16">
      <c r="P2250" s="3"/>
    </row>
    <row r="2251" spans="16:16">
      <c r="P2251" s="3"/>
    </row>
    <row r="2252" spans="16:16">
      <c r="P2252" s="3"/>
    </row>
    <row r="2253" spans="16:16">
      <c r="P2253" s="3"/>
    </row>
    <row r="2254" spans="16:16">
      <c r="P2254" s="3"/>
    </row>
    <row r="2255" spans="16:16">
      <c r="P2255" s="3"/>
    </row>
    <row r="2256" spans="16:16">
      <c r="P2256" s="3"/>
    </row>
    <row r="2257" spans="16:16">
      <c r="P2257" s="3"/>
    </row>
    <row r="2258" spans="16:16">
      <c r="P2258" s="3"/>
    </row>
    <row r="2259" spans="16:16">
      <c r="P2259" s="3"/>
    </row>
    <row r="2260" spans="16:16">
      <c r="P2260" s="3"/>
    </row>
    <row r="2261" spans="16:16">
      <c r="P2261" s="3"/>
    </row>
    <row r="2262" spans="16:16">
      <c r="P2262" s="3"/>
    </row>
    <row r="2263" spans="16:16">
      <c r="P2263" s="3"/>
    </row>
    <row r="2264" spans="16:16">
      <c r="P2264" s="3"/>
    </row>
    <row r="2265" spans="16:16">
      <c r="P2265" s="3"/>
    </row>
    <row r="2266" spans="16:16">
      <c r="P2266" s="3"/>
    </row>
    <row r="2267" spans="16:16">
      <c r="P2267" s="3"/>
    </row>
    <row r="2268" spans="16:16">
      <c r="P2268" s="3"/>
    </row>
    <row r="2269" spans="16:16">
      <c r="P2269" s="3"/>
    </row>
    <row r="2270" spans="16:16">
      <c r="P2270" s="3"/>
    </row>
    <row r="2271" spans="16:16">
      <c r="P2271" s="3"/>
    </row>
    <row r="2272" spans="16:16">
      <c r="P2272" s="3"/>
    </row>
    <row r="2273" spans="16:16">
      <c r="P2273" s="3"/>
    </row>
    <row r="2274" spans="16:16">
      <c r="P2274" s="3"/>
    </row>
    <row r="2275" spans="16:16">
      <c r="P2275" s="3"/>
    </row>
    <row r="2276" spans="16:16">
      <c r="P2276" s="3"/>
    </row>
    <row r="2277" spans="16:16">
      <c r="P2277" s="3"/>
    </row>
    <row r="2278" spans="16:16">
      <c r="P2278" s="3"/>
    </row>
    <row r="2279" spans="16:16">
      <c r="P2279" s="3"/>
    </row>
    <row r="2280" spans="16:16">
      <c r="P2280" s="3"/>
    </row>
    <row r="2281" spans="16:16">
      <c r="P2281" s="3"/>
    </row>
    <row r="2282" spans="16:16">
      <c r="P2282" s="3"/>
    </row>
    <row r="2283" spans="16:16">
      <c r="P2283" s="3"/>
    </row>
    <row r="2284" spans="16:16">
      <c r="P2284" s="3"/>
    </row>
    <row r="2285" spans="16:16">
      <c r="P2285" s="3"/>
    </row>
    <row r="2286" spans="16:16">
      <c r="P2286" s="3"/>
    </row>
    <row r="2287" spans="16:16">
      <c r="P2287" s="3"/>
    </row>
    <row r="2288" spans="16:16">
      <c r="P2288" s="3"/>
    </row>
    <row r="2289" spans="16:16">
      <c r="P2289" s="3"/>
    </row>
    <row r="2290" spans="16:16">
      <c r="P2290" s="3"/>
    </row>
    <row r="2291" spans="16:16">
      <c r="P2291" s="3"/>
    </row>
    <row r="2292" spans="16:16">
      <c r="P2292" s="3"/>
    </row>
    <row r="2293" spans="16:16">
      <c r="P2293" s="3"/>
    </row>
    <row r="2294" spans="16:16">
      <c r="P2294" s="3"/>
    </row>
    <row r="2295" spans="16:16">
      <c r="P2295" s="3"/>
    </row>
    <row r="2296" spans="16:16">
      <c r="P2296" s="3"/>
    </row>
    <row r="2297" spans="16:16">
      <c r="P2297" s="3"/>
    </row>
    <row r="2298" spans="16:16">
      <c r="P2298" s="3"/>
    </row>
    <row r="2299" spans="16:16">
      <c r="P2299" s="3"/>
    </row>
    <row r="2300" spans="16:16">
      <c r="P2300" s="3"/>
    </row>
    <row r="2301" spans="16:16">
      <c r="P2301" s="3"/>
    </row>
    <row r="2302" spans="16:16">
      <c r="P2302" s="3"/>
    </row>
    <row r="2303" spans="16:16">
      <c r="P2303" s="3"/>
    </row>
    <row r="2304" spans="16:16">
      <c r="P2304" s="3"/>
    </row>
    <row r="2305" spans="16:16">
      <c r="P2305" s="3"/>
    </row>
    <row r="2306" spans="16:16">
      <c r="P2306" s="3"/>
    </row>
    <row r="2307" spans="16:16">
      <c r="P2307" s="3"/>
    </row>
    <row r="2308" spans="16:16">
      <c r="P2308" s="3"/>
    </row>
    <row r="2309" spans="16:16">
      <c r="P2309" s="3"/>
    </row>
    <row r="2310" spans="16:16">
      <c r="P2310" s="3"/>
    </row>
    <row r="2311" spans="16:16">
      <c r="P2311" s="3"/>
    </row>
    <row r="2312" spans="16:16">
      <c r="P2312" s="3"/>
    </row>
    <row r="2313" spans="16:16">
      <c r="P2313" s="3"/>
    </row>
    <row r="2314" spans="16:16">
      <c r="P2314" s="3"/>
    </row>
    <row r="2315" spans="16:16">
      <c r="P2315" s="3"/>
    </row>
    <row r="2316" spans="16:16">
      <c r="P2316" s="3"/>
    </row>
    <row r="2317" spans="16:16">
      <c r="P2317" s="3"/>
    </row>
    <row r="2318" spans="16:16">
      <c r="P2318" s="3"/>
    </row>
    <row r="2319" spans="16:16">
      <c r="P2319" s="3"/>
    </row>
    <row r="2320" spans="16:16">
      <c r="P2320" s="3"/>
    </row>
    <row r="2321" spans="16:16">
      <c r="P2321" s="3"/>
    </row>
    <row r="2322" spans="16:16">
      <c r="P2322" s="3"/>
    </row>
    <row r="2323" spans="16:16">
      <c r="P2323" s="3"/>
    </row>
    <row r="2324" spans="16:16">
      <c r="P2324" s="3"/>
    </row>
    <row r="2325" spans="16:16">
      <c r="P2325" s="3"/>
    </row>
    <row r="2326" spans="16:16">
      <c r="P2326" s="3"/>
    </row>
    <row r="2327" spans="16:16">
      <c r="P2327" s="3"/>
    </row>
    <row r="2328" spans="16:16">
      <c r="P2328" s="3"/>
    </row>
    <row r="2329" spans="16:16">
      <c r="P2329" s="3"/>
    </row>
    <row r="2330" spans="16:16">
      <c r="P2330" s="3"/>
    </row>
    <row r="2331" spans="16:16">
      <c r="P2331" s="3"/>
    </row>
    <row r="2332" spans="16:16">
      <c r="P2332" s="3"/>
    </row>
    <row r="2333" spans="16:16">
      <c r="P2333" s="3"/>
    </row>
    <row r="2334" spans="16:16">
      <c r="P2334" s="3"/>
    </row>
    <row r="2335" spans="16:16">
      <c r="P2335" s="3"/>
    </row>
    <row r="2336" spans="16:16">
      <c r="P2336" s="3"/>
    </row>
    <row r="2337" spans="16:16">
      <c r="P2337" s="3"/>
    </row>
    <row r="2338" spans="16:16">
      <c r="P2338" s="3"/>
    </row>
    <row r="2339" spans="16:16">
      <c r="P2339" s="3"/>
    </row>
    <row r="2340" spans="16:16">
      <c r="P2340" s="3"/>
    </row>
    <row r="2341" spans="16:16">
      <c r="P2341" s="3"/>
    </row>
    <row r="2342" spans="16:16">
      <c r="P2342" s="3"/>
    </row>
    <row r="2343" spans="16:16">
      <c r="P2343" s="3"/>
    </row>
    <row r="2344" spans="16:16">
      <c r="P2344" s="3"/>
    </row>
    <row r="2345" spans="16:16">
      <c r="P2345" s="3"/>
    </row>
    <row r="2346" spans="16:16">
      <c r="P2346" s="3"/>
    </row>
    <row r="2347" spans="16:16">
      <c r="P2347" s="3"/>
    </row>
    <row r="2348" spans="16:16">
      <c r="P2348" s="3"/>
    </row>
    <row r="2349" spans="16:16">
      <c r="P2349" s="3"/>
    </row>
    <row r="2350" spans="16:16">
      <c r="P2350" s="3"/>
    </row>
    <row r="2351" spans="16:16">
      <c r="P2351" s="3"/>
    </row>
    <row r="2352" spans="16:16">
      <c r="P2352" s="3"/>
    </row>
    <row r="2353" spans="16:16">
      <c r="P2353" s="3"/>
    </row>
    <row r="2354" spans="16:16">
      <c r="P2354" s="3"/>
    </row>
    <row r="2355" spans="16:16">
      <c r="P2355" s="3"/>
    </row>
    <row r="2356" spans="16:16">
      <c r="P2356" s="3"/>
    </row>
    <row r="2357" spans="16:16">
      <c r="P2357" s="3"/>
    </row>
    <row r="2358" spans="16:16">
      <c r="P2358" s="3"/>
    </row>
    <row r="2359" spans="16:16">
      <c r="P2359" s="3"/>
    </row>
    <row r="2360" spans="16:16">
      <c r="P2360" s="3"/>
    </row>
    <row r="2361" spans="16:16">
      <c r="P2361" s="3"/>
    </row>
    <row r="2362" spans="16:16">
      <c r="P2362" s="3"/>
    </row>
    <row r="2363" spans="16:16">
      <c r="P2363" s="3"/>
    </row>
    <row r="2364" spans="16:16">
      <c r="P2364" s="3"/>
    </row>
    <row r="2365" spans="16:16">
      <c r="P2365" s="3"/>
    </row>
    <row r="2366" spans="16:16">
      <c r="P2366" s="3"/>
    </row>
    <row r="2367" spans="16:16">
      <c r="P2367" s="3"/>
    </row>
    <row r="2368" spans="16:16">
      <c r="P2368" s="3"/>
    </row>
    <row r="2369" spans="16:16">
      <c r="P2369" s="3"/>
    </row>
    <row r="2370" spans="16:16">
      <c r="P2370" s="3"/>
    </row>
    <row r="2371" spans="16:16">
      <c r="P2371" s="3"/>
    </row>
    <row r="2372" spans="16:16">
      <c r="P2372" s="3"/>
    </row>
    <row r="2373" spans="16:16">
      <c r="P2373" s="3"/>
    </row>
    <row r="2374" spans="16:16">
      <c r="P2374" s="3"/>
    </row>
    <row r="2375" spans="16:16">
      <c r="P2375" s="3"/>
    </row>
    <row r="2376" spans="16:16">
      <c r="P2376" s="3"/>
    </row>
    <row r="2377" spans="16:16">
      <c r="P2377" s="3"/>
    </row>
    <row r="2378" spans="16:16">
      <c r="P2378" s="3"/>
    </row>
    <row r="2379" spans="16:16">
      <c r="P2379" s="3"/>
    </row>
    <row r="2380" spans="16:16">
      <c r="P2380" s="3"/>
    </row>
    <row r="2381" spans="16:16">
      <c r="P2381" s="3"/>
    </row>
    <row r="2382" spans="16:16">
      <c r="P2382" s="3"/>
    </row>
    <row r="2383" spans="16:16">
      <c r="P2383" s="3"/>
    </row>
    <row r="2384" spans="16:16">
      <c r="P2384" s="3"/>
    </row>
    <row r="2385" spans="16:16">
      <c r="P2385" s="3"/>
    </row>
    <row r="2386" spans="16:16">
      <c r="P2386" s="3"/>
    </row>
    <row r="2387" spans="16:16">
      <c r="P2387" s="3"/>
    </row>
    <row r="2388" spans="16:16">
      <c r="P2388" s="3"/>
    </row>
    <row r="2389" spans="16:16">
      <c r="P2389" s="3"/>
    </row>
    <row r="2390" spans="16:16">
      <c r="P2390" s="3"/>
    </row>
    <row r="2391" spans="16:16">
      <c r="P2391" s="3"/>
    </row>
    <row r="2392" spans="16:16">
      <c r="P2392" s="3"/>
    </row>
    <row r="2393" spans="16:16">
      <c r="P2393" s="3"/>
    </row>
    <row r="2394" spans="16:16">
      <c r="P2394" s="3"/>
    </row>
    <row r="2395" spans="16:16">
      <c r="P2395" s="3"/>
    </row>
    <row r="2396" spans="16:16">
      <c r="P2396" s="3"/>
    </row>
    <row r="2397" spans="16:16">
      <c r="P2397" s="3"/>
    </row>
    <row r="2398" spans="16:16">
      <c r="P2398" s="3"/>
    </row>
    <row r="2399" spans="16:16">
      <c r="P2399" s="3"/>
    </row>
    <row r="2400" spans="16:16">
      <c r="P2400" s="3"/>
    </row>
    <row r="2401" spans="16:16">
      <c r="P2401" s="3"/>
    </row>
    <row r="2402" spans="16:16">
      <c r="P2402" s="3"/>
    </row>
    <row r="2403" spans="16:16">
      <c r="P2403" s="3"/>
    </row>
    <row r="2404" spans="16:16">
      <c r="P2404" s="3"/>
    </row>
    <row r="2405" spans="16:16">
      <c r="P2405" s="3"/>
    </row>
    <row r="2406" spans="16:16">
      <c r="P2406" s="3"/>
    </row>
    <row r="2407" spans="16:16">
      <c r="P2407" s="3"/>
    </row>
    <row r="2408" spans="16:16">
      <c r="P2408" s="3"/>
    </row>
    <row r="2409" spans="16:16">
      <c r="P2409" s="3"/>
    </row>
    <row r="2410" spans="16:16">
      <c r="P2410" s="3"/>
    </row>
    <row r="2411" spans="16:16">
      <c r="P2411" s="3"/>
    </row>
    <row r="2412" spans="16:16">
      <c r="P2412" s="3"/>
    </row>
    <row r="2413" spans="16:16">
      <c r="P2413" s="3"/>
    </row>
    <row r="2414" spans="16:16">
      <c r="P2414" s="3"/>
    </row>
    <row r="2415" spans="16:16">
      <c r="P2415" s="3"/>
    </row>
    <row r="2416" spans="16:16">
      <c r="P2416" s="3"/>
    </row>
    <row r="2417" spans="16:16">
      <c r="P2417" s="3"/>
    </row>
    <row r="2418" spans="16:16">
      <c r="P2418" s="3"/>
    </row>
    <row r="2419" spans="16:16">
      <c r="P2419" s="3"/>
    </row>
    <row r="2420" spans="16:16">
      <c r="P2420" s="3"/>
    </row>
    <row r="2421" spans="16:16">
      <c r="P2421" s="3"/>
    </row>
    <row r="2422" spans="16:16">
      <c r="P2422" s="3"/>
    </row>
    <row r="2423" spans="16:16">
      <c r="P2423" s="3"/>
    </row>
    <row r="2424" spans="16:16">
      <c r="P2424" s="3"/>
    </row>
    <row r="2425" spans="16:16">
      <c r="P2425" s="3"/>
    </row>
    <row r="2426" spans="16:16">
      <c r="P2426" s="3"/>
    </row>
    <row r="2427" spans="16:16">
      <c r="P2427" s="3"/>
    </row>
    <row r="2428" spans="16:16">
      <c r="P2428" s="3"/>
    </row>
    <row r="2429" spans="16:16">
      <c r="P2429" s="3"/>
    </row>
    <row r="2430" spans="16:16">
      <c r="P2430" s="3"/>
    </row>
    <row r="2431" spans="16:16">
      <c r="P2431" s="3"/>
    </row>
    <row r="2432" spans="16:16">
      <c r="P2432" s="3"/>
    </row>
    <row r="2433" spans="16:16">
      <c r="P2433" s="3"/>
    </row>
    <row r="2434" spans="16:16">
      <c r="P2434" s="3"/>
    </row>
    <row r="2435" spans="16:16">
      <c r="P2435" s="3"/>
    </row>
    <row r="2436" spans="16:16">
      <c r="P2436" s="3"/>
    </row>
    <row r="2437" spans="16:16">
      <c r="P2437" s="3"/>
    </row>
    <row r="2438" spans="16:16">
      <c r="P2438" s="3"/>
    </row>
    <row r="2439" spans="16:16">
      <c r="P2439" s="3"/>
    </row>
    <row r="2440" spans="16:16">
      <c r="P2440" s="3"/>
    </row>
    <row r="2441" spans="16:16">
      <c r="P2441" s="3"/>
    </row>
    <row r="2442" spans="16:16">
      <c r="P2442" s="3"/>
    </row>
    <row r="2443" spans="16:16">
      <c r="P2443" s="3"/>
    </row>
    <row r="2444" spans="16:16">
      <c r="P2444" s="3"/>
    </row>
    <row r="2445" spans="16:16">
      <c r="P2445" s="3"/>
    </row>
    <row r="2446" spans="16:16">
      <c r="P2446" s="3"/>
    </row>
    <row r="2447" spans="16:16">
      <c r="P2447" s="3"/>
    </row>
    <row r="2448" spans="16:16">
      <c r="P2448" s="3"/>
    </row>
    <row r="2449" spans="16:16">
      <c r="P2449" s="3"/>
    </row>
    <row r="2450" spans="16:16">
      <c r="P2450" s="3"/>
    </row>
    <row r="2451" spans="16:16">
      <c r="P2451" s="3"/>
    </row>
    <row r="2452" spans="16:16">
      <c r="P2452" s="3"/>
    </row>
    <row r="2453" spans="16:16">
      <c r="P2453" s="3"/>
    </row>
    <row r="2454" spans="16:16">
      <c r="P2454" s="3"/>
    </row>
    <row r="2455" spans="16:16">
      <c r="P2455" s="3"/>
    </row>
    <row r="2456" spans="16:16">
      <c r="P2456" s="3"/>
    </row>
    <row r="2457" spans="16:16">
      <c r="P2457" s="3"/>
    </row>
    <row r="2458" spans="16:16">
      <c r="P2458" s="3"/>
    </row>
    <row r="2459" spans="16:16">
      <c r="P2459" s="3"/>
    </row>
    <row r="2460" spans="16:16">
      <c r="P2460" s="3"/>
    </row>
    <row r="2461" spans="16:16">
      <c r="P2461" s="3"/>
    </row>
    <row r="2462" spans="16:16">
      <c r="P2462" s="3"/>
    </row>
    <row r="2463" spans="16:16">
      <c r="P2463" s="3"/>
    </row>
    <row r="2464" spans="16:16">
      <c r="P2464" s="3"/>
    </row>
    <row r="2465" spans="16:16">
      <c r="P2465" s="3"/>
    </row>
    <row r="2466" spans="16:16">
      <c r="P2466" s="3"/>
    </row>
    <row r="2467" spans="16:16">
      <c r="P2467" s="3"/>
    </row>
    <row r="2468" spans="16:16">
      <c r="P2468" s="3"/>
    </row>
    <row r="2469" spans="16:16">
      <c r="P2469" s="3"/>
    </row>
    <row r="2470" spans="16:16">
      <c r="P2470" s="3"/>
    </row>
    <row r="2471" spans="16:16">
      <c r="P2471" s="3"/>
    </row>
    <row r="2472" spans="16:16">
      <c r="P2472" s="3"/>
    </row>
    <row r="2473" spans="16:16">
      <c r="P2473" s="3"/>
    </row>
    <row r="2474" spans="16:16">
      <c r="P2474" s="3"/>
    </row>
    <row r="2475" spans="16:16">
      <c r="P2475" s="3"/>
    </row>
    <row r="2476" spans="16:16">
      <c r="P2476" s="3"/>
    </row>
    <row r="2477" spans="16:16">
      <c r="P2477" s="3"/>
    </row>
    <row r="2478" spans="16:16">
      <c r="P2478" s="3"/>
    </row>
    <row r="2479" spans="16:16">
      <c r="P2479" s="3"/>
    </row>
    <row r="2480" spans="16:16">
      <c r="P2480" s="3"/>
    </row>
    <row r="2481" spans="16:16">
      <c r="P2481" s="3"/>
    </row>
    <row r="2482" spans="16:16">
      <c r="P2482" s="3"/>
    </row>
    <row r="2483" spans="16:16">
      <c r="P2483" s="3"/>
    </row>
    <row r="2484" spans="16:16">
      <c r="P2484" s="3"/>
    </row>
    <row r="2485" spans="16:16">
      <c r="P2485" s="3"/>
    </row>
    <row r="2486" spans="16:16">
      <c r="P2486" s="3"/>
    </row>
    <row r="2487" spans="16:16">
      <c r="P2487" s="3"/>
    </row>
    <row r="2488" spans="16:16">
      <c r="P2488" s="3"/>
    </row>
    <row r="2489" spans="16:16">
      <c r="P2489" s="3"/>
    </row>
    <row r="2490" spans="16:16">
      <c r="P2490" s="3"/>
    </row>
    <row r="2491" spans="16:16">
      <c r="P2491" s="3"/>
    </row>
    <row r="2492" spans="16:16">
      <c r="P2492" s="3"/>
    </row>
    <row r="2493" spans="16:16">
      <c r="P2493" s="3"/>
    </row>
    <row r="2494" spans="16:16">
      <c r="P2494" s="3"/>
    </row>
    <row r="2495" spans="16:16">
      <c r="P2495" s="3"/>
    </row>
    <row r="2496" spans="16:16">
      <c r="P2496" s="3"/>
    </row>
    <row r="2497" spans="16:16">
      <c r="P2497" s="3"/>
    </row>
    <row r="2498" spans="16:16">
      <c r="P2498" s="3"/>
    </row>
    <row r="2499" spans="16:16">
      <c r="P2499" s="3"/>
    </row>
    <row r="2500" spans="16:16">
      <c r="P2500" s="3"/>
    </row>
    <row r="2501" spans="16:16">
      <c r="P2501" s="3"/>
    </row>
    <row r="2502" spans="16:16">
      <c r="P2502" s="3"/>
    </row>
    <row r="2503" spans="16:16">
      <c r="P2503" s="3"/>
    </row>
    <row r="2504" spans="16:16">
      <c r="P2504" s="3"/>
    </row>
    <row r="2505" spans="16:16">
      <c r="P2505" s="3"/>
    </row>
    <row r="2506" spans="16:16">
      <c r="P2506" s="3"/>
    </row>
    <row r="2507" spans="16:16">
      <c r="P2507" s="3"/>
    </row>
    <row r="2508" spans="16:16">
      <c r="P2508" s="3"/>
    </row>
    <row r="2509" spans="16:16">
      <c r="P2509" s="3"/>
    </row>
    <row r="2510" spans="16:16">
      <c r="P2510" s="3"/>
    </row>
    <row r="2511" spans="16:16">
      <c r="P2511" s="3"/>
    </row>
    <row r="2512" spans="16:16">
      <c r="P2512" s="3"/>
    </row>
    <row r="2513" spans="16:16">
      <c r="P2513" s="3"/>
    </row>
    <row r="2514" spans="16:16">
      <c r="P2514" s="3"/>
    </row>
    <row r="2515" spans="16:16">
      <c r="P2515" s="3"/>
    </row>
    <row r="2516" spans="16:16">
      <c r="P2516" s="3"/>
    </row>
    <row r="2517" spans="16:16">
      <c r="P2517" s="3"/>
    </row>
    <row r="2518" spans="16:16">
      <c r="P2518" s="3"/>
    </row>
    <row r="2519" spans="16:16">
      <c r="P2519" s="3"/>
    </row>
    <row r="2520" spans="16:16">
      <c r="P2520" s="3"/>
    </row>
    <row r="2521" spans="16:16">
      <c r="P2521" s="3"/>
    </row>
    <row r="2522" spans="16:16">
      <c r="P2522" s="3"/>
    </row>
    <row r="2523" spans="16:16">
      <c r="P2523" s="3"/>
    </row>
    <row r="2524" spans="16:16">
      <c r="P2524" s="3"/>
    </row>
    <row r="2525" spans="16:16">
      <c r="P2525" s="3"/>
    </row>
    <row r="2526" spans="16:16">
      <c r="P2526" s="3"/>
    </row>
    <row r="2527" spans="16:16">
      <c r="P2527" s="3"/>
    </row>
    <row r="2528" spans="16:16">
      <c r="P2528" s="3"/>
    </row>
    <row r="2529" spans="16:16">
      <c r="P2529" s="3"/>
    </row>
    <row r="2530" spans="16:16">
      <c r="P2530" s="3"/>
    </row>
    <row r="2531" spans="16:16">
      <c r="P2531" s="3"/>
    </row>
    <row r="2532" spans="16:16">
      <c r="P2532" s="3"/>
    </row>
    <row r="2533" spans="16:16">
      <c r="P2533" s="3"/>
    </row>
    <row r="2534" spans="16:16">
      <c r="P2534" s="3"/>
    </row>
    <row r="2535" spans="16:16">
      <c r="P2535" s="3"/>
    </row>
    <row r="2536" spans="16:16">
      <c r="P2536" s="3"/>
    </row>
    <row r="2537" spans="16:16">
      <c r="P2537" s="3"/>
    </row>
    <row r="2538" spans="16:16">
      <c r="P2538" s="3"/>
    </row>
    <row r="2539" spans="16:16">
      <c r="P2539" s="3"/>
    </row>
    <row r="2540" spans="16:16">
      <c r="P2540" s="3"/>
    </row>
    <row r="2541" spans="16:16">
      <c r="P2541" s="3"/>
    </row>
    <row r="2542" spans="16:16">
      <c r="P2542" s="3"/>
    </row>
    <row r="2543" spans="16:16">
      <c r="P2543" s="3"/>
    </row>
    <row r="2544" spans="16:16">
      <c r="P2544" s="3"/>
    </row>
    <row r="2545" spans="16:16">
      <c r="P2545" s="3"/>
    </row>
    <row r="2546" spans="16:16">
      <c r="P2546" s="3"/>
    </row>
    <row r="2547" spans="16:16">
      <c r="P2547" s="3"/>
    </row>
    <row r="2548" spans="16:16">
      <c r="P2548" s="3"/>
    </row>
    <row r="2549" spans="16:16">
      <c r="P2549" s="3"/>
    </row>
    <row r="2550" spans="16:16">
      <c r="P2550" s="3"/>
    </row>
    <row r="2551" spans="16:16">
      <c r="P2551" s="3"/>
    </row>
    <row r="2552" spans="16:16">
      <c r="P2552" s="3"/>
    </row>
    <row r="2553" spans="16:16">
      <c r="P2553" s="3"/>
    </row>
    <row r="2554" spans="16:16">
      <c r="P2554" s="3"/>
    </row>
    <row r="2555" spans="16:16">
      <c r="P2555" s="3"/>
    </row>
    <row r="2556" spans="16:16">
      <c r="P2556" s="3"/>
    </row>
    <row r="2557" spans="16:16">
      <c r="P2557" s="3"/>
    </row>
    <row r="2558" spans="16:16">
      <c r="P2558" s="3"/>
    </row>
    <row r="2559" spans="16:16">
      <c r="P2559" s="3"/>
    </row>
    <row r="2560" spans="16:16">
      <c r="P2560" s="3"/>
    </row>
    <row r="2561" spans="16:16">
      <c r="P2561" s="3"/>
    </row>
    <row r="2562" spans="16:16">
      <c r="P2562" s="3"/>
    </row>
    <row r="2563" spans="16:16">
      <c r="P2563" s="3"/>
    </row>
    <row r="2564" spans="16:16">
      <c r="P2564" s="3"/>
    </row>
    <row r="2565" spans="16:16">
      <c r="P2565" s="3"/>
    </row>
    <row r="2566" spans="16:16">
      <c r="P2566" s="3"/>
    </row>
    <row r="2567" spans="16:16">
      <c r="P2567" s="3"/>
    </row>
    <row r="2568" spans="16:16">
      <c r="P2568" s="3"/>
    </row>
    <row r="2569" spans="16:16">
      <c r="P2569" s="3"/>
    </row>
    <row r="2570" spans="16:16">
      <c r="P2570" s="3"/>
    </row>
    <row r="2571" spans="16:16">
      <c r="P2571" s="3"/>
    </row>
    <row r="2572" spans="16:16">
      <c r="P2572" s="3"/>
    </row>
    <row r="2573" spans="16:16">
      <c r="P2573" s="3"/>
    </row>
    <row r="2574" spans="16:16">
      <c r="P2574" s="3"/>
    </row>
    <row r="2575" spans="16:16">
      <c r="P2575" s="3"/>
    </row>
    <row r="2576" spans="16:16">
      <c r="P2576" s="3"/>
    </row>
    <row r="2577" spans="16:16">
      <c r="P2577" s="3"/>
    </row>
    <row r="2578" spans="16:16">
      <c r="P2578" s="3"/>
    </row>
    <row r="2579" spans="16:16">
      <c r="P2579" s="3"/>
    </row>
    <row r="2580" spans="16:16">
      <c r="P2580" s="3"/>
    </row>
    <row r="2581" spans="16:16">
      <c r="P2581" s="3"/>
    </row>
    <row r="2582" spans="16:16">
      <c r="P2582" s="3"/>
    </row>
    <row r="2583" spans="16:16">
      <c r="P2583" s="3"/>
    </row>
    <row r="2584" spans="16:16">
      <c r="P2584" s="3"/>
    </row>
    <row r="2585" spans="16:16">
      <c r="P2585" s="3"/>
    </row>
    <row r="2586" spans="16:16">
      <c r="P2586" s="3"/>
    </row>
    <row r="2587" spans="16:16">
      <c r="P2587" s="3"/>
    </row>
    <row r="2588" spans="16:16">
      <c r="P2588" s="3"/>
    </row>
    <row r="2589" spans="16:16">
      <c r="P2589" s="3"/>
    </row>
    <row r="2590" spans="16:16">
      <c r="P2590" s="3"/>
    </row>
    <row r="2591" spans="16:16">
      <c r="P2591" s="3"/>
    </row>
    <row r="2592" spans="16:16">
      <c r="P2592" s="3"/>
    </row>
    <row r="2593" spans="16:16">
      <c r="P2593" s="3"/>
    </row>
    <row r="2594" spans="16:16">
      <c r="P2594" s="3"/>
    </row>
    <row r="2595" spans="16:16">
      <c r="P2595" s="3"/>
    </row>
    <row r="2596" spans="16:16">
      <c r="P2596" s="3"/>
    </row>
    <row r="2597" spans="16:16">
      <c r="P2597" s="3"/>
    </row>
    <row r="2598" spans="16:16">
      <c r="P2598" s="3"/>
    </row>
    <row r="2599" spans="16:16">
      <c r="P2599" s="3"/>
    </row>
    <row r="2600" spans="16:16">
      <c r="P2600" s="3"/>
    </row>
    <row r="2601" spans="16:16">
      <c r="P2601" s="3"/>
    </row>
    <row r="2602" spans="16:16">
      <c r="P2602" s="3"/>
    </row>
    <row r="2603" spans="16:16">
      <c r="P2603" s="3"/>
    </row>
    <row r="2604" spans="16:16">
      <c r="P2604" s="3"/>
    </row>
    <row r="2605" spans="16:16">
      <c r="P2605" s="3"/>
    </row>
    <row r="2606" spans="16:16">
      <c r="P2606" s="3"/>
    </row>
    <row r="2607" spans="16:16">
      <c r="P2607" s="3"/>
    </row>
    <row r="2608" spans="16:16">
      <c r="P2608" s="3"/>
    </row>
    <row r="2609" spans="16:16">
      <c r="P2609" s="3"/>
    </row>
    <row r="2610" spans="16:16">
      <c r="P2610" s="3"/>
    </row>
    <row r="2611" spans="16:16">
      <c r="P2611" s="3"/>
    </row>
    <row r="2612" spans="16:16">
      <c r="P2612" s="3"/>
    </row>
    <row r="2613" spans="16:16">
      <c r="P2613" s="3"/>
    </row>
    <row r="2614" spans="16:16">
      <c r="P2614" s="3"/>
    </row>
    <row r="2615" spans="16:16">
      <c r="P2615" s="3"/>
    </row>
    <row r="2616" spans="16:16">
      <c r="P2616" s="3"/>
    </row>
    <row r="2617" spans="16:16">
      <c r="P2617" s="3"/>
    </row>
    <row r="2618" spans="16:16">
      <c r="P2618" s="3"/>
    </row>
    <row r="2619" spans="16:16">
      <c r="P2619" s="3"/>
    </row>
    <row r="2620" spans="16:16">
      <c r="P2620" s="3"/>
    </row>
    <row r="2621" spans="16:16">
      <c r="P2621" s="3"/>
    </row>
    <row r="2622" spans="16:16">
      <c r="P2622" s="3"/>
    </row>
    <row r="2623" spans="16:16">
      <c r="P2623" s="3"/>
    </row>
    <row r="2624" spans="16:16">
      <c r="P2624" s="3"/>
    </row>
    <row r="2625" spans="16:16">
      <c r="P2625" s="3"/>
    </row>
    <row r="2626" spans="16:16">
      <c r="P2626" s="3"/>
    </row>
    <row r="2627" spans="16:16">
      <c r="P2627" s="3"/>
    </row>
    <row r="2628" spans="16:16">
      <c r="P2628" s="3"/>
    </row>
    <row r="2629" spans="16:16">
      <c r="P2629" s="3"/>
    </row>
    <row r="2630" spans="16:16">
      <c r="P2630" s="3"/>
    </row>
    <row r="2631" spans="16:16">
      <c r="P2631" s="3"/>
    </row>
    <row r="2632" spans="16:16">
      <c r="P2632" s="3"/>
    </row>
    <row r="2633" spans="16:16">
      <c r="P2633" s="3"/>
    </row>
    <row r="2634" spans="16:16">
      <c r="P2634" s="3"/>
    </row>
    <row r="2635" spans="16:16">
      <c r="P2635" s="3"/>
    </row>
    <row r="2636" spans="16:16">
      <c r="P2636" s="3"/>
    </row>
    <row r="2637" spans="16:16">
      <c r="P2637" s="3"/>
    </row>
    <row r="2638" spans="16:16">
      <c r="P2638" s="3"/>
    </row>
    <row r="2639" spans="16:16">
      <c r="P2639" s="3"/>
    </row>
    <row r="2640" spans="16:16">
      <c r="P2640" s="3"/>
    </row>
    <row r="2641" spans="16:16">
      <c r="P2641" s="3"/>
    </row>
    <row r="2642" spans="16:16">
      <c r="P2642" s="3"/>
    </row>
    <row r="2643" spans="16:16">
      <c r="P2643" s="3"/>
    </row>
    <row r="2644" spans="16:16">
      <c r="P2644" s="3"/>
    </row>
    <row r="2645" spans="16:16">
      <c r="P2645" s="3"/>
    </row>
    <row r="2646" spans="16:16">
      <c r="P2646" s="3"/>
    </row>
    <row r="2647" spans="16:16">
      <c r="P2647" s="3"/>
    </row>
    <row r="2648" spans="16:16">
      <c r="P2648" s="3"/>
    </row>
    <row r="2649" spans="16:16">
      <c r="P2649" s="3"/>
    </row>
    <row r="2650" spans="16:16">
      <c r="P2650" s="3"/>
    </row>
    <row r="2651" spans="16:16">
      <c r="P2651" s="3"/>
    </row>
    <row r="2652" spans="16:16">
      <c r="P2652" s="3"/>
    </row>
    <row r="2653" spans="16:16">
      <c r="P2653" s="3"/>
    </row>
    <row r="2654" spans="16:16">
      <c r="P2654" s="3"/>
    </row>
    <row r="2655" spans="16:16">
      <c r="P2655" s="3"/>
    </row>
    <row r="2656" spans="16:16">
      <c r="P2656" s="3"/>
    </row>
    <row r="2657" spans="16:16">
      <c r="P2657" s="3"/>
    </row>
    <row r="2658" spans="16:16">
      <c r="P2658" s="3"/>
    </row>
    <row r="2659" spans="16:16">
      <c r="P2659" s="3"/>
    </row>
    <row r="2660" spans="16:16">
      <c r="P2660" s="3"/>
    </row>
    <row r="2661" spans="16:16">
      <c r="P2661" s="3"/>
    </row>
    <row r="2662" spans="16:16">
      <c r="P2662" s="3"/>
    </row>
    <row r="2663" spans="16:16">
      <c r="P2663" s="3"/>
    </row>
    <row r="2664" spans="16:16">
      <c r="P2664" s="3"/>
    </row>
    <row r="2665" spans="16:16">
      <c r="P2665" s="3"/>
    </row>
    <row r="2666" spans="16:16">
      <c r="P2666" s="3"/>
    </row>
    <row r="2667" spans="16:16">
      <c r="P2667" s="3"/>
    </row>
    <row r="2668" spans="16:16">
      <c r="P2668" s="3"/>
    </row>
    <row r="2669" spans="16:16">
      <c r="P2669" s="3"/>
    </row>
    <row r="2670" spans="16:16">
      <c r="P2670" s="3"/>
    </row>
    <row r="2671" spans="16:16">
      <c r="P2671" s="3"/>
    </row>
    <row r="2672" spans="16:16">
      <c r="P2672" s="3"/>
    </row>
    <row r="2673" spans="16:16">
      <c r="P2673" s="3"/>
    </row>
    <row r="2674" spans="16:16">
      <c r="P2674" s="3"/>
    </row>
    <row r="2675" spans="16:16">
      <c r="P2675" s="3"/>
    </row>
    <row r="2676" spans="16:16">
      <c r="P2676" s="3"/>
    </row>
    <row r="2677" spans="16:16">
      <c r="P2677" s="3"/>
    </row>
    <row r="2678" spans="16:16">
      <c r="P2678" s="3"/>
    </row>
    <row r="2679" spans="16:16">
      <c r="P2679" s="3"/>
    </row>
    <row r="2680" spans="16:16">
      <c r="P2680" s="3"/>
    </row>
    <row r="2681" spans="16:16">
      <c r="P2681" s="3"/>
    </row>
    <row r="2682" spans="16:16">
      <c r="P2682" s="3"/>
    </row>
    <row r="2683" spans="16:16">
      <c r="P2683" s="3"/>
    </row>
    <row r="2684" spans="16:16">
      <c r="P2684" s="3"/>
    </row>
    <row r="2685" spans="16:16">
      <c r="P2685" s="3"/>
    </row>
    <row r="2686" spans="16:16">
      <c r="P2686" s="3"/>
    </row>
    <row r="2687" spans="16:16">
      <c r="P2687" s="3"/>
    </row>
    <row r="2688" spans="16:16">
      <c r="P2688" s="3"/>
    </row>
    <row r="2689" spans="16:16">
      <c r="P2689" s="3"/>
    </row>
    <row r="2690" spans="16:16">
      <c r="P2690" s="3"/>
    </row>
    <row r="2691" spans="16:16">
      <c r="P2691" s="3"/>
    </row>
    <row r="2692" spans="16:16">
      <c r="P2692" s="3"/>
    </row>
    <row r="2693" spans="16:16">
      <c r="P2693" s="3"/>
    </row>
    <row r="2694" spans="16:16">
      <c r="P2694" s="3"/>
    </row>
    <row r="2695" spans="16:16">
      <c r="P2695" s="3"/>
    </row>
    <row r="2696" spans="16:16">
      <c r="P2696" s="3"/>
    </row>
    <row r="2697" spans="16:16">
      <c r="P2697" s="3"/>
    </row>
    <row r="2698" spans="16:16">
      <c r="P2698" s="3"/>
    </row>
    <row r="2699" spans="16:16">
      <c r="P2699" s="3"/>
    </row>
    <row r="2700" spans="16:16">
      <c r="P2700" s="3"/>
    </row>
    <row r="2701" spans="16:16">
      <c r="P2701" s="3"/>
    </row>
    <row r="2702" spans="16:16">
      <c r="P2702" s="3"/>
    </row>
    <row r="2703" spans="16:16">
      <c r="P2703" s="3"/>
    </row>
    <row r="2704" spans="16:16">
      <c r="P2704" s="3"/>
    </row>
    <row r="2705" spans="16:16">
      <c r="P2705" s="3"/>
    </row>
    <row r="2706" spans="16:16">
      <c r="P2706" s="3"/>
    </row>
    <row r="2707" spans="16:16">
      <c r="P2707" s="3"/>
    </row>
    <row r="2708" spans="16:16">
      <c r="P2708" s="3"/>
    </row>
    <row r="2709" spans="16:16">
      <c r="P2709" s="3"/>
    </row>
    <row r="2710" spans="16:16">
      <c r="P2710" s="3"/>
    </row>
    <row r="2711" spans="16:16">
      <c r="P2711" s="3"/>
    </row>
    <row r="2712" spans="16:16">
      <c r="P2712" s="3"/>
    </row>
    <row r="2713" spans="16:16">
      <c r="P2713" s="3"/>
    </row>
    <row r="2714" spans="16:16">
      <c r="P2714" s="3"/>
    </row>
    <row r="2715" spans="16:16">
      <c r="P2715" s="3"/>
    </row>
    <row r="2716" spans="16:16">
      <c r="P2716" s="3"/>
    </row>
    <row r="2717" spans="16:16">
      <c r="P2717" s="3"/>
    </row>
    <row r="2718" spans="16:16">
      <c r="P2718" s="3"/>
    </row>
    <row r="2719" spans="16:16">
      <c r="P2719" s="3"/>
    </row>
    <row r="2720" spans="16:16">
      <c r="P2720" s="3"/>
    </row>
    <row r="2721" spans="16:16">
      <c r="P2721" s="3"/>
    </row>
    <row r="2722" spans="16:16">
      <c r="P2722" s="3"/>
    </row>
    <row r="2723" spans="16:16">
      <c r="P2723" s="3"/>
    </row>
    <row r="2724" spans="16:16">
      <c r="P2724" s="3"/>
    </row>
    <row r="2725" spans="16:16">
      <c r="P2725" s="3"/>
    </row>
    <row r="2726" spans="16:16">
      <c r="P2726" s="3"/>
    </row>
    <row r="2727" spans="16:16">
      <c r="P2727" s="3"/>
    </row>
    <row r="2728" spans="16:16">
      <c r="P2728" s="3"/>
    </row>
    <row r="2729" spans="16:16">
      <c r="P2729" s="3"/>
    </row>
    <row r="2730" spans="16:16">
      <c r="P2730" s="3"/>
    </row>
    <row r="2731" spans="16:16">
      <c r="P2731" s="3"/>
    </row>
    <row r="2732" spans="16:16">
      <c r="P2732" s="3"/>
    </row>
    <row r="2733" spans="16:16">
      <c r="P2733" s="3"/>
    </row>
    <row r="2734" spans="16:16">
      <c r="P2734" s="3"/>
    </row>
    <row r="2735" spans="16:16">
      <c r="P2735" s="3"/>
    </row>
    <row r="2736" spans="16:16">
      <c r="P2736" s="3"/>
    </row>
    <row r="2737" spans="16:16">
      <c r="P2737" s="3"/>
    </row>
    <row r="2738" spans="16:16">
      <c r="P2738" s="3"/>
    </row>
    <row r="2739" spans="16:16">
      <c r="P2739" s="3"/>
    </row>
    <row r="2740" spans="16:16">
      <c r="P2740" s="3"/>
    </row>
    <row r="2741" spans="16:16">
      <c r="P2741" s="3"/>
    </row>
    <row r="2742" spans="16:16">
      <c r="P2742" s="3"/>
    </row>
    <row r="2743" spans="16:16">
      <c r="P2743" s="3"/>
    </row>
    <row r="2744" spans="16:16">
      <c r="P2744" s="3"/>
    </row>
    <row r="2745" spans="16:16">
      <c r="P2745" s="3"/>
    </row>
    <row r="2746" spans="16:16">
      <c r="P2746" s="3"/>
    </row>
    <row r="2747" spans="16:16">
      <c r="P2747" s="3"/>
    </row>
    <row r="2748" spans="16:16">
      <c r="P2748" s="3"/>
    </row>
    <row r="2749" spans="16:16">
      <c r="P2749" s="3"/>
    </row>
    <row r="2750" spans="16:16">
      <c r="P2750" s="3"/>
    </row>
    <row r="2751" spans="16:16">
      <c r="P2751" s="3"/>
    </row>
    <row r="2752" spans="16:16">
      <c r="P2752" s="3"/>
    </row>
    <row r="2753" spans="16:16">
      <c r="P2753" s="3"/>
    </row>
    <row r="2754" spans="16:16">
      <c r="P2754" s="3"/>
    </row>
    <row r="2755" spans="16:16">
      <c r="P2755" s="3"/>
    </row>
    <row r="2756" spans="16:16">
      <c r="P2756" s="3"/>
    </row>
    <row r="2757" spans="16:16">
      <c r="P2757" s="3"/>
    </row>
    <row r="2758" spans="16:16">
      <c r="P2758" s="3"/>
    </row>
    <row r="2759" spans="16:16">
      <c r="P2759" s="3"/>
    </row>
    <row r="2760" spans="16:16">
      <c r="P2760" s="3"/>
    </row>
    <row r="2761" spans="16:16">
      <c r="P2761" s="3"/>
    </row>
    <row r="2762" spans="16:16">
      <c r="P2762" s="3"/>
    </row>
    <row r="2763" spans="16:16">
      <c r="P2763" s="3"/>
    </row>
    <row r="2764" spans="16:16">
      <c r="P2764" s="3"/>
    </row>
    <row r="2765" spans="16:16">
      <c r="P2765" s="3"/>
    </row>
    <row r="2766" spans="16:16">
      <c r="P2766" s="3"/>
    </row>
    <row r="2767" spans="16:16">
      <c r="P2767" s="3"/>
    </row>
    <row r="2768" spans="16:16">
      <c r="P2768" s="3"/>
    </row>
    <row r="2769" spans="16:16">
      <c r="P2769" s="3"/>
    </row>
    <row r="2770" spans="16:16">
      <c r="P2770" s="3"/>
    </row>
    <row r="2771" spans="16:16">
      <c r="P2771" s="3"/>
    </row>
    <row r="2772" spans="16:16">
      <c r="P2772" s="3"/>
    </row>
    <row r="2773" spans="16:16">
      <c r="P2773" s="3"/>
    </row>
    <row r="2774" spans="16:16">
      <c r="P2774" s="3"/>
    </row>
    <row r="2775" spans="16:16">
      <c r="P2775" s="3"/>
    </row>
    <row r="2776" spans="16:16">
      <c r="P2776" s="3"/>
    </row>
    <row r="2777" spans="16:16">
      <c r="P2777" s="3"/>
    </row>
    <row r="2778" spans="16:16">
      <c r="P2778" s="3"/>
    </row>
    <row r="2779" spans="16:16">
      <c r="P2779" s="3"/>
    </row>
    <row r="2780" spans="16:16">
      <c r="P2780" s="3"/>
    </row>
    <row r="2781" spans="16:16">
      <c r="P2781" s="3"/>
    </row>
    <row r="2782" spans="16:16">
      <c r="P2782" s="3"/>
    </row>
    <row r="2783" spans="16:16">
      <c r="P2783" s="3"/>
    </row>
    <row r="2784" spans="16:16">
      <c r="P2784" s="3"/>
    </row>
    <row r="2785" spans="16:16">
      <c r="P2785" s="3"/>
    </row>
    <row r="2786" spans="16:16">
      <c r="P2786" s="3"/>
    </row>
    <row r="2787" spans="16:16">
      <c r="P2787" s="3"/>
    </row>
    <row r="2788" spans="16:16">
      <c r="P2788" s="3"/>
    </row>
    <row r="2789" spans="16:16">
      <c r="P2789" s="3"/>
    </row>
    <row r="2790" spans="16:16">
      <c r="P2790" s="3"/>
    </row>
    <row r="2791" spans="16:16">
      <c r="P2791" s="3"/>
    </row>
    <row r="2792" spans="16:16">
      <c r="P2792" s="3"/>
    </row>
    <row r="2793" spans="16:16">
      <c r="P2793" s="3"/>
    </row>
    <row r="2794" spans="16:16">
      <c r="P2794" s="3"/>
    </row>
    <row r="2795" spans="16:16">
      <c r="P2795" s="3"/>
    </row>
    <row r="2796" spans="16:16">
      <c r="P2796" s="3"/>
    </row>
    <row r="2797" spans="16:16">
      <c r="P2797" s="3"/>
    </row>
    <row r="2798" spans="16:16">
      <c r="P2798" s="3"/>
    </row>
    <row r="2799" spans="16:16">
      <c r="P2799" s="3"/>
    </row>
    <row r="2800" spans="16:16">
      <c r="P2800" s="3"/>
    </row>
    <row r="2801" spans="16:16">
      <c r="P2801" s="3"/>
    </row>
    <row r="2802" spans="16:16">
      <c r="P2802" s="3"/>
    </row>
    <row r="2803" spans="16:16">
      <c r="P2803" s="3"/>
    </row>
    <row r="2804" spans="16:16">
      <c r="P2804" s="3"/>
    </row>
    <row r="2805" spans="16:16">
      <c r="P2805" s="3"/>
    </row>
    <row r="2806" spans="16:16">
      <c r="P2806" s="3"/>
    </row>
    <row r="2807" spans="16:16">
      <c r="P2807" s="3"/>
    </row>
    <row r="2808" spans="16:16">
      <c r="P2808" s="3"/>
    </row>
    <row r="2809" spans="16:16">
      <c r="P2809" s="3"/>
    </row>
    <row r="2810" spans="16:16">
      <c r="P2810" s="3"/>
    </row>
    <row r="2811" spans="16:16">
      <c r="P2811" s="3"/>
    </row>
    <row r="2812" spans="16:16">
      <c r="P2812" s="3"/>
    </row>
    <row r="2813" spans="16:16">
      <c r="P2813" s="3"/>
    </row>
    <row r="2814" spans="16:16">
      <c r="P2814" s="3"/>
    </row>
    <row r="2815" spans="16:16">
      <c r="P2815" s="3"/>
    </row>
    <row r="2816" spans="16:16">
      <c r="P2816" s="3"/>
    </row>
    <row r="2817" spans="16:16">
      <c r="P2817" s="3"/>
    </row>
    <row r="2818" spans="16:16">
      <c r="P2818" s="3"/>
    </row>
    <row r="2819" spans="16:16">
      <c r="P2819" s="3"/>
    </row>
    <row r="2820" spans="16:16">
      <c r="P2820" s="3"/>
    </row>
    <row r="2821" spans="16:16">
      <c r="P2821" s="3"/>
    </row>
    <row r="2822" spans="16:16">
      <c r="P2822" s="3"/>
    </row>
    <row r="2823" spans="16:16">
      <c r="P2823" s="3"/>
    </row>
    <row r="2824" spans="16:16">
      <c r="P2824" s="3"/>
    </row>
    <row r="2825" spans="16:16">
      <c r="P2825" s="3"/>
    </row>
    <row r="2826" spans="16:16">
      <c r="P2826" s="3"/>
    </row>
    <row r="2827" spans="16:16">
      <c r="P2827" s="3"/>
    </row>
    <row r="2828" spans="16:16">
      <c r="P2828" s="3"/>
    </row>
    <row r="2829" spans="16:16">
      <c r="P2829" s="3"/>
    </row>
    <row r="2830" spans="16:16">
      <c r="P2830" s="3"/>
    </row>
    <row r="2831" spans="16:16">
      <c r="P2831" s="3"/>
    </row>
    <row r="2832" spans="16:16">
      <c r="P2832" s="3"/>
    </row>
    <row r="2833" spans="16:16">
      <c r="P2833" s="3"/>
    </row>
    <row r="2834" spans="16:16">
      <c r="P2834" s="3"/>
    </row>
    <row r="2835" spans="16:16">
      <c r="P2835" s="3"/>
    </row>
    <row r="2836" spans="16:16">
      <c r="P2836" s="3"/>
    </row>
    <row r="2837" spans="16:16">
      <c r="P2837" s="3"/>
    </row>
    <row r="2838" spans="16:16">
      <c r="P2838" s="3"/>
    </row>
    <row r="2839" spans="16:16">
      <c r="P2839" s="3"/>
    </row>
    <row r="2840" spans="16:16">
      <c r="P2840" s="3"/>
    </row>
    <row r="2841" spans="16:16">
      <c r="P2841" s="3"/>
    </row>
    <row r="2842" spans="16:16">
      <c r="P2842" s="3"/>
    </row>
    <row r="2843" spans="16:16">
      <c r="P2843" s="3"/>
    </row>
    <row r="2844" spans="16:16">
      <c r="P2844" s="3"/>
    </row>
    <row r="2845" spans="16:16">
      <c r="P2845" s="3"/>
    </row>
    <row r="2846" spans="16:16">
      <c r="P2846" s="3"/>
    </row>
    <row r="2847" spans="16:16">
      <c r="P2847" s="3"/>
    </row>
    <row r="2848" spans="16:16">
      <c r="P2848" s="3"/>
    </row>
    <row r="2849" spans="16:16">
      <c r="P2849" s="3"/>
    </row>
    <row r="2850" spans="16:16">
      <c r="P2850" s="3"/>
    </row>
    <row r="2851" spans="16:16">
      <c r="P2851" s="3"/>
    </row>
    <row r="2852" spans="16:16">
      <c r="P2852" s="3"/>
    </row>
    <row r="2853" spans="16:16">
      <c r="P2853" s="3"/>
    </row>
    <row r="2854" spans="16:16">
      <c r="P2854" s="3"/>
    </row>
    <row r="2855" spans="16:16">
      <c r="P2855" s="3"/>
    </row>
    <row r="2856" spans="16:16">
      <c r="P2856" s="3"/>
    </row>
    <row r="2857" spans="16:16">
      <c r="P2857" s="3"/>
    </row>
    <row r="2858" spans="16:16">
      <c r="P2858" s="3"/>
    </row>
    <row r="2859" spans="16:16">
      <c r="P2859" s="3"/>
    </row>
    <row r="2860" spans="16:16">
      <c r="P2860" s="3"/>
    </row>
    <row r="2861" spans="16:16">
      <c r="P2861" s="3"/>
    </row>
    <row r="2862" spans="16:16">
      <c r="P2862" s="3"/>
    </row>
    <row r="2863" spans="16:16">
      <c r="P2863" s="3"/>
    </row>
    <row r="2864" spans="16:16">
      <c r="P2864" s="3"/>
    </row>
    <row r="2865" spans="16:16">
      <c r="P2865" s="3"/>
    </row>
    <row r="2866" spans="16:16">
      <c r="P2866" s="3"/>
    </row>
    <row r="2867" spans="16:16">
      <c r="P2867" s="3"/>
    </row>
    <row r="2868" spans="16:16">
      <c r="P2868" s="3"/>
    </row>
    <row r="2869" spans="16:16">
      <c r="P2869" s="3"/>
    </row>
    <row r="2870" spans="16:16">
      <c r="P2870" s="3"/>
    </row>
    <row r="2871" spans="16:16">
      <c r="P2871" s="3"/>
    </row>
    <row r="2872" spans="16:16">
      <c r="P2872" s="3"/>
    </row>
    <row r="2873" spans="16:16">
      <c r="P2873" s="3"/>
    </row>
    <row r="2874" spans="16:16">
      <c r="P2874" s="3"/>
    </row>
    <row r="2875" spans="16:16">
      <c r="P2875" s="3"/>
    </row>
    <row r="2876" spans="16:16">
      <c r="P2876" s="3"/>
    </row>
    <row r="2877" spans="16:16">
      <c r="P2877" s="3"/>
    </row>
    <row r="2878" spans="16:16">
      <c r="P2878" s="3"/>
    </row>
    <row r="2879" spans="16:16">
      <c r="P2879" s="3"/>
    </row>
    <row r="2880" spans="16:16">
      <c r="P2880" s="3"/>
    </row>
    <row r="2881" spans="16:16">
      <c r="P2881" s="3"/>
    </row>
    <row r="2882" spans="16:16">
      <c r="P2882" s="3"/>
    </row>
    <row r="2883" spans="16:16">
      <c r="P2883" s="3"/>
    </row>
    <row r="2884" spans="16:16">
      <c r="P2884" s="3"/>
    </row>
    <row r="2885" spans="16:16">
      <c r="P2885" s="3"/>
    </row>
    <row r="2886" spans="16:16">
      <c r="P2886" s="3"/>
    </row>
    <row r="2887" spans="16:16">
      <c r="P2887" s="3"/>
    </row>
    <row r="2888" spans="16:16">
      <c r="P2888" s="3"/>
    </row>
    <row r="2889" spans="16:16">
      <c r="P2889" s="3"/>
    </row>
    <row r="2890" spans="16:16">
      <c r="P2890" s="3"/>
    </row>
    <row r="2891" spans="16:16">
      <c r="P2891" s="3"/>
    </row>
    <row r="2892" spans="16:16">
      <c r="P2892" s="3"/>
    </row>
    <row r="2893" spans="16:16">
      <c r="P2893" s="3"/>
    </row>
    <row r="2894" spans="16:16">
      <c r="P2894" s="3"/>
    </row>
    <row r="2895" spans="16:16">
      <c r="P2895" s="3"/>
    </row>
    <row r="2896" spans="16:16">
      <c r="P2896" s="3"/>
    </row>
    <row r="2897" spans="16:16">
      <c r="P2897" s="3"/>
    </row>
    <row r="2898" spans="16:16">
      <c r="P2898" s="3"/>
    </row>
    <row r="2899" spans="16:16">
      <c r="P2899" s="3"/>
    </row>
    <row r="2900" spans="16:16">
      <c r="P2900" s="3"/>
    </row>
    <row r="2901" spans="16:16">
      <c r="P2901" s="3"/>
    </row>
    <row r="2902" spans="16:16">
      <c r="P2902" s="3"/>
    </row>
    <row r="2903" spans="16:16">
      <c r="P2903" s="3"/>
    </row>
    <row r="2904" spans="16:16">
      <c r="P2904" s="3"/>
    </row>
    <row r="2905" spans="16:16">
      <c r="P2905" s="3"/>
    </row>
    <row r="2906" spans="16:16">
      <c r="P2906" s="3"/>
    </row>
    <row r="2907" spans="16:16">
      <c r="P2907" s="3"/>
    </row>
    <row r="2908" spans="16:16">
      <c r="P2908" s="3"/>
    </row>
    <row r="2909" spans="16:16">
      <c r="P2909" s="3"/>
    </row>
    <row r="2910" spans="16:16">
      <c r="P2910" s="3"/>
    </row>
    <row r="2911" spans="16:16">
      <c r="P2911" s="3"/>
    </row>
    <row r="2912" spans="16:16">
      <c r="P2912" s="3"/>
    </row>
    <row r="2913" spans="16:16">
      <c r="P2913" s="3"/>
    </row>
    <row r="2914" spans="16:16">
      <c r="P2914" s="3"/>
    </row>
    <row r="2915" spans="16:16">
      <c r="P2915" s="3"/>
    </row>
    <row r="2916" spans="16:16">
      <c r="P2916" s="3"/>
    </row>
    <row r="2917" spans="16:16">
      <c r="P2917" s="3"/>
    </row>
    <row r="2918" spans="16:16">
      <c r="P2918" s="3"/>
    </row>
    <row r="2919" spans="16:16">
      <c r="P2919" s="3"/>
    </row>
    <row r="2920" spans="16:16">
      <c r="P2920" s="3"/>
    </row>
    <row r="2921" spans="16:16">
      <c r="P2921" s="3"/>
    </row>
    <row r="2922" spans="16:16">
      <c r="P2922" s="3"/>
    </row>
    <row r="2923" spans="16:16">
      <c r="P2923" s="3"/>
    </row>
    <row r="2924" spans="16:16">
      <c r="P2924" s="3"/>
    </row>
    <row r="2925" spans="16:16">
      <c r="P2925" s="3"/>
    </row>
    <row r="2926" spans="16:16">
      <c r="P2926" s="3"/>
    </row>
    <row r="2927" spans="16:16">
      <c r="P2927" s="3"/>
    </row>
    <row r="2928" spans="16:16">
      <c r="P2928" s="3"/>
    </row>
    <row r="2929" spans="16:16">
      <c r="P2929" s="3"/>
    </row>
    <row r="2930" spans="16:16">
      <c r="P2930" s="3"/>
    </row>
    <row r="2931" spans="16:16">
      <c r="P2931" s="3"/>
    </row>
    <row r="2932" spans="16:16">
      <c r="P2932" s="3"/>
    </row>
    <row r="2933" spans="16:16">
      <c r="P2933" s="3"/>
    </row>
    <row r="2934" spans="16:16">
      <c r="P2934" s="3"/>
    </row>
    <row r="2935" spans="16:16">
      <c r="P2935" s="3"/>
    </row>
    <row r="2936" spans="16:16">
      <c r="P2936" s="3"/>
    </row>
    <row r="2937" spans="16:16">
      <c r="P2937" s="3"/>
    </row>
    <row r="2938" spans="16:16">
      <c r="P2938" s="3"/>
    </row>
    <row r="2939" spans="16:16">
      <c r="P2939" s="3"/>
    </row>
    <row r="2940" spans="16:16">
      <c r="P2940" s="3"/>
    </row>
    <row r="2941" spans="16:16">
      <c r="P2941" s="3"/>
    </row>
    <row r="2942" spans="16:16">
      <c r="P2942" s="3"/>
    </row>
    <row r="2943" spans="16:16">
      <c r="P2943" s="3"/>
    </row>
    <row r="2944" spans="16:16">
      <c r="P2944" s="3"/>
    </row>
    <row r="2945" spans="16:16">
      <c r="P2945" s="3"/>
    </row>
    <row r="2946" spans="16:16">
      <c r="P2946" s="3"/>
    </row>
    <row r="2947" spans="16:16">
      <c r="P2947" s="3"/>
    </row>
    <row r="2948" spans="16:16">
      <c r="P2948" s="3"/>
    </row>
    <row r="2949" spans="16:16">
      <c r="P2949" s="3"/>
    </row>
    <row r="2950" spans="16:16">
      <c r="P2950" s="3"/>
    </row>
    <row r="2951" spans="16:16">
      <c r="P2951" s="3"/>
    </row>
    <row r="2952" spans="16:16">
      <c r="P2952" s="3"/>
    </row>
    <row r="2953" spans="16:16">
      <c r="P2953" s="3"/>
    </row>
    <row r="2954" spans="16:16">
      <c r="P2954" s="3"/>
    </row>
    <row r="2955" spans="16:16">
      <c r="P2955" s="3"/>
    </row>
    <row r="2956" spans="16:16">
      <c r="P2956" s="3"/>
    </row>
    <row r="2957" spans="16:16">
      <c r="P2957" s="3"/>
    </row>
    <row r="2958" spans="16:16">
      <c r="P2958" s="3"/>
    </row>
    <row r="2959" spans="16:16">
      <c r="P2959" s="3"/>
    </row>
    <row r="2960" spans="16:16">
      <c r="P2960" s="3"/>
    </row>
    <row r="2961" spans="16:16">
      <c r="P2961" s="3"/>
    </row>
    <row r="2962" spans="16:16">
      <c r="P2962" s="3"/>
    </row>
    <row r="2963" spans="16:16">
      <c r="P2963" s="3"/>
    </row>
    <row r="2964" spans="16:16">
      <c r="P2964" s="3"/>
    </row>
    <row r="2965" spans="16:16">
      <c r="P2965" s="3"/>
    </row>
    <row r="2966" spans="16:16">
      <c r="P2966" s="3"/>
    </row>
    <row r="2967" spans="16:16">
      <c r="P2967" s="3"/>
    </row>
    <row r="2968" spans="16:16">
      <c r="P2968" s="3"/>
    </row>
    <row r="2969" spans="16:16">
      <c r="P2969" s="3"/>
    </row>
    <row r="2970" spans="16:16">
      <c r="P2970" s="3"/>
    </row>
    <row r="2971" spans="16:16">
      <c r="P2971" s="3"/>
    </row>
    <row r="2972" spans="16:16">
      <c r="P2972" s="3"/>
    </row>
    <row r="2973" spans="16:16">
      <c r="P2973" s="3"/>
    </row>
    <row r="2974" spans="16:16">
      <c r="P2974" s="3"/>
    </row>
    <row r="2975" spans="16:16">
      <c r="P2975" s="3"/>
    </row>
    <row r="2976" spans="16:16">
      <c r="P2976" s="3"/>
    </row>
    <row r="2977" spans="16:16">
      <c r="P2977" s="3"/>
    </row>
    <row r="2978" spans="16:16">
      <c r="P2978" s="3"/>
    </row>
    <row r="2979" spans="16:16">
      <c r="P2979" s="3"/>
    </row>
    <row r="2980" spans="16:16">
      <c r="P2980" s="3"/>
    </row>
    <row r="2981" spans="16:16">
      <c r="P2981" s="3"/>
    </row>
    <row r="2982" spans="16:16">
      <c r="P2982" s="3"/>
    </row>
    <row r="2983" spans="16:16">
      <c r="P2983" s="3"/>
    </row>
    <row r="2984" spans="16:16">
      <c r="P2984" s="3"/>
    </row>
    <row r="2985" spans="16:16">
      <c r="P2985" s="3"/>
    </row>
    <row r="2986" spans="16:16">
      <c r="P2986" s="3"/>
    </row>
    <row r="2987" spans="16:16">
      <c r="P2987" s="3"/>
    </row>
    <row r="2988" spans="16:16">
      <c r="P2988" s="3"/>
    </row>
    <row r="2989" spans="16:16">
      <c r="P2989" s="3"/>
    </row>
    <row r="2990" spans="16:16">
      <c r="P2990" s="3"/>
    </row>
    <row r="2991" spans="16:16">
      <c r="P2991" s="3"/>
    </row>
    <row r="2992" spans="16:16">
      <c r="P2992" s="3"/>
    </row>
    <row r="2993" spans="16:16">
      <c r="P2993" s="3"/>
    </row>
    <row r="2994" spans="16:16">
      <c r="P2994" s="3"/>
    </row>
    <row r="2995" spans="16:16">
      <c r="P2995" s="3"/>
    </row>
    <row r="2996" spans="16:16">
      <c r="P2996" s="3"/>
    </row>
    <row r="2997" spans="16:16">
      <c r="P2997" s="3"/>
    </row>
    <row r="2998" spans="16:16">
      <c r="P2998" s="3"/>
    </row>
    <row r="2999" spans="16:16">
      <c r="P2999" s="3"/>
    </row>
    <row r="3000" spans="16:16">
      <c r="P3000" s="3"/>
    </row>
    <row r="3001" spans="16:16">
      <c r="P3001" s="3"/>
    </row>
    <row r="3002" spans="16:16">
      <c r="P3002" s="3"/>
    </row>
    <row r="3003" spans="16:16">
      <c r="P3003" s="3"/>
    </row>
    <row r="3004" spans="16:16">
      <c r="P3004" s="3"/>
    </row>
    <row r="3005" spans="16:16">
      <c r="P3005" s="3"/>
    </row>
    <row r="3006" spans="16:16">
      <c r="P3006" s="3"/>
    </row>
    <row r="3007" spans="16:16">
      <c r="P3007" s="3"/>
    </row>
    <row r="3008" spans="16:16">
      <c r="P3008" s="3"/>
    </row>
    <row r="3009" spans="16:16">
      <c r="P3009" s="3"/>
    </row>
    <row r="3010" spans="16:16">
      <c r="P3010" s="3"/>
    </row>
    <row r="3011" spans="16:16">
      <c r="P3011" s="3"/>
    </row>
    <row r="3012" spans="16:16">
      <c r="P3012" s="3"/>
    </row>
    <row r="3013" spans="16:16">
      <c r="P3013" s="3"/>
    </row>
    <row r="3014" spans="16:16">
      <c r="P3014" s="3"/>
    </row>
    <row r="3015" spans="16:16">
      <c r="P3015" s="3"/>
    </row>
    <row r="3016" spans="16:16">
      <c r="P3016" s="3"/>
    </row>
    <row r="3017" spans="16:16">
      <c r="P3017" s="3"/>
    </row>
    <row r="3018" spans="16:16">
      <c r="P3018" s="3"/>
    </row>
    <row r="3019" spans="16:16">
      <c r="P3019" s="3"/>
    </row>
    <row r="3020" spans="16:16">
      <c r="P3020" s="3"/>
    </row>
    <row r="3021" spans="16:16">
      <c r="P3021" s="3"/>
    </row>
    <row r="3022" spans="16:16">
      <c r="P3022" s="3"/>
    </row>
    <row r="3023" spans="16:16">
      <c r="P3023" s="3"/>
    </row>
    <row r="3024" spans="16:16">
      <c r="P3024" s="3"/>
    </row>
    <row r="3025" spans="16:16">
      <c r="P3025" s="3"/>
    </row>
    <row r="3026" spans="16:16">
      <c r="P3026" s="3"/>
    </row>
    <row r="3027" spans="16:16">
      <c r="P3027" s="3"/>
    </row>
    <row r="3028" spans="16:16">
      <c r="P3028" s="3"/>
    </row>
    <row r="3029" spans="16:16">
      <c r="P3029" s="3"/>
    </row>
    <row r="3030" spans="16:16">
      <c r="P3030" s="3"/>
    </row>
    <row r="3031" spans="16:16">
      <c r="P3031" s="3"/>
    </row>
    <row r="3032" spans="16:16">
      <c r="P3032" s="3"/>
    </row>
    <row r="3033" spans="16:16">
      <c r="P3033" s="3"/>
    </row>
    <row r="3034" spans="16:16">
      <c r="P3034" s="3"/>
    </row>
    <row r="3035" spans="16:16">
      <c r="P3035" s="3"/>
    </row>
    <row r="3036" spans="16:16">
      <c r="P3036" s="3"/>
    </row>
    <row r="3037" spans="16:16">
      <c r="P3037" s="3"/>
    </row>
    <row r="3038" spans="16:16">
      <c r="P3038" s="3"/>
    </row>
    <row r="3039" spans="16:16">
      <c r="P3039" s="3"/>
    </row>
    <row r="3040" spans="16:16">
      <c r="P3040" s="3"/>
    </row>
    <row r="3041" spans="16:16">
      <c r="P3041" s="3"/>
    </row>
    <row r="3042" spans="16:16">
      <c r="P3042" s="3"/>
    </row>
    <row r="3043" spans="16:16">
      <c r="P3043" s="3"/>
    </row>
    <row r="3044" spans="16:16">
      <c r="P3044" s="3"/>
    </row>
    <row r="3045" spans="16:16">
      <c r="P3045" s="3"/>
    </row>
    <row r="3046" spans="16:16">
      <c r="P3046" s="3"/>
    </row>
    <row r="3047" spans="16:16">
      <c r="P3047" s="3"/>
    </row>
    <row r="3048" spans="16:16">
      <c r="P3048" s="3"/>
    </row>
    <row r="3049" spans="16:16">
      <c r="P3049" s="3"/>
    </row>
    <row r="3050" spans="16:16">
      <c r="P3050" s="3"/>
    </row>
    <row r="3051" spans="16:16">
      <c r="P3051" s="3"/>
    </row>
    <row r="3052" spans="16:16">
      <c r="P3052" s="3"/>
    </row>
    <row r="3053" spans="16:16">
      <c r="P3053" s="3"/>
    </row>
    <row r="3054" spans="16:16">
      <c r="P3054" s="3"/>
    </row>
    <row r="3055" spans="16:16">
      <c r="P3055" s="3"/>
    </row>
    <row r="3056" spans="16:16">
      <c r="P3056" s="3"/>
    </row>
    <row r="3057" spans="16:16">
      <c r="P3057" s="3"/>
    </row>
    <row r="3058" spans="16:16">
      <c r="P3058" s="3"/>
    </row>
    <row r="3059" spans="16:16">
      <c r="P3059" s="3"/>
    </row>
    <row r="3060" spans="16:16">
      <c r="P3060" s="3"/>
    </row>
    <row r="3061" spans="16:16">
      <c r="P3061" s="3"/>
    </row>
    <row r="3062" spans="16:16">
      <c r="P3062" s="3"/>
    </row>
    <row r="3063" spans="16:16">
      <c r="P3063" s="3"/>
    </row>
    <row r="3064" spans="16:16">
      <c r="P3064" s="3"/>
    </row>
    <row r="3065" spans="16:16">
      <c r="P3065" s="3"/>
    </row>
    <row r="3066" spans="16:16">
      <c r="P3066" s="3"/>
    </row>
    <row r="3067" spans="16:16">
      <c r="P3067" s="3"/>
    </row>
    <row r="3068" spans="16:16">
      <c r="P3068" s="3"/>
    </row>
    <row r="3069" spans="16:16">
      <c r="P3069" s="3"/>
    </row>
    <row r="3070" spans="16:16">
      <c r="P3070" s="3"/>
    </row>
    <row r="3071" spans="16:16">
      <c r="P3071" s="3"/>
    </row>
    <row r="3072" spans="16:16">
      <c r="P3072" s="3"/>
    </row>
    <row r="3073" spans="16:16">
      <c r="P3073" s="3"/>
    </row>
    <row r="3074" spans="16:16">
      <c r="P3074" s="3"/>
    </row>
    <row r="3075" spans="16:16">
      <c r="P3075" s="3"/>
    </row>
    <row r="3076" spans="16:16">
      <c r="P3076" s="3"/>
    </row>
    <row r="3077" spans="16:16">
      <c r="P3077" s="3"/>
    </row>
    <row r="3078" spans="16:16">
      <c r="P3078" s="3"/>
    </row>
    <row r="3079" spans="16:16">
      <c r="P3079" s="3"/>
    </row>
    <row r="3080" spans="16:16">
      <c r="P3080" s="3"/>
    </row>
    <row r="3081" spans="16:16">
      <c r="P3081" s="3"/>
    </row>
    <row r="3082" spans="16:16">
      <c r="P3082" s="3"/>
    </row>
    <row r="3083" spans="16:16">
      <c r="P3083" s="3"/>
    </row>
    <row r="3084" spans="16:16">
      <c r="P3084" s="3"/>
    </row>
    <row r="3085" spans="16:16">
      <c r="P3085" s="3"/>
    </row>
    <row r="3086" spans="16:16">
      <c r="P3086" s="3"/>
    </row>
    <row r="3087" spans="16:16">
      <c r="P3087" s="3"/>
    </row>
    <row r="3088" spans="16:16">
      <c r="P3088" s="3"/>
    </row>
    <row r="3089" spans="16:16">
      <c r="P3089" s="3"/>
    </row>
    <row r="3090" spans="16:16">
      <c r="P3090" s="3"/>
    </row>
    <row r="3091" spans="16:16">
      <c r="P3091" s="3"/>
    </row>
    <row r="3092" spans="16:16">
      <c r="P3092" s="3"/>
    </row>
    <row r="3093" spans="16:16">
      <c r="P3093" s="3"/>
    </row>
    <row r="3094" spans="16:16">
      <c r="P3094" s="3"/>
    </row>
    <row r="3095" spans="16:16">
      <c r="P3095" s="3"/>
    </row>
    <row r="3096" spans="16:16">
      <c r="P3096" s="3"/>
    </row>
    <row r="3097" spans="16:16">
      <c r="P3097" s="3"/>
    </row>
    <row r="3098" spans="16:16">
      <c r="P3098" s="3"/>
    </row>
    <row r="3099" spans="16:16">
      <c r="P3099" s="3"/>
    </row>
    <row r="3100" spans="16:16">
      <c r="P3100" s="3"/>
    </row>
    <row r="3101" spans="16:16">
      <c r="P3101" s="3"/>
    </row>
    <row r="3102" spans="16:16">
      <c r="P3102" s="3"/>
    </row>
    <row r="3103" spans="16:16">
      <c r="P3103" s="3"/>
    </row>
    <row r="3104" spans="16:16">
      <c r="P3104" s="3"/>
    </row>
    <row r="3105" spans="16:16">
      <c r="P3105" s="3"/>
    </row>
    <row r="3106" spans="16:16">
      <c r="P3106" s="3"/>
    </row>
    <row r="3107" spans="16:16">
      <c r="P3107" s="3"/>
    </row>
    <row r="3108" spans="16:16">
      <c r="P3108" s="3"/>
    </row>
    <row r="3109" spans="16:16">
      <c r="P3109" s="3"/>
    </row>
    <row r="3110" spans="16:16">
      <c r="P3110" s="3"/>
    </row>
    <row r="3111" spans="16:16">
      <c r="P3111" s="3"/>
    </row>
    <row r="3112" spans="16:16">
      <c r="P3112" s="3"/>
    </row>
    <row r="3113" spans="16:16">
      <c r="P3113" s="3"/>
    </row>
    <row r="3114" spans="16:16">
      <c r="P3114" s="3"/>
    </row>
    <row r="3115" spans="16:16">
      <c r="P3115" s="3"/>
    </row>
    <row r="3116" spans="16:16">
      <c r="P3116" s="3"/>
    </row>
    <row r="3117" spans="16:16">
      <c r="P3117" s="3"/>
    </row>
    <row r="3118" spans="16:16">
      <c r="P3118" s="3"/>
    </row>
    <row r="3119" spans="16:16">
      <c r="P3119" s="3"/>
    </row>
    <row r="3120" spans="16:16">
      <c r="P3120" s="3"/>
    </row>
    <row r="3121" spans="16:16">
      <c r="P3121" s="3"/>
    </row>
    <row r="3122" spans="16:16">
      <c r="P3122" s="3"/>
    </row>
    <row r="3123" spans="16:16">
      <c r="P3123" s="3"/>
    </row>
    <row r="3124" spans="16:16">
      <c r="P3124" s="3"/>
    </row>
    <row r="3125" spans="16:16">
      <c r="P3125" s="3"/>
    </row>
    <row r="3126" spans="16:16">
      <c r="P3126" s="3"/>
    </row>
    <row r="3127" spans="16:16">
      <c r="P3127" s="3"/>
    </row>
    <row r="3128" spans="16:16">
      <c r="P3128" s="3"/>
    </row>
    <row r="3129" spans="16:16">
      <c r="P3129" s="3"/>
    </row>
    <row r="3130" spans="16:16">
      <c r="P3130" s="3"/>
    </row>
    <row r="3131" spans="16:16">
      <c r="P3131" s="3"/>
    </row>
    <row r="3132" spans="16:16">
      <c r="P3132" s="3"/>
    </row>
    <row r="3133" spans="16:16">
      <c r="P3133" s="3"/>
    </row>
    <row r="3134" spans="16:16">
      <c r="P3134" s="3"/>
    </row>
    <row r="3135" spans="16:16">
      <c r="P3135" s="3"/>
    </row>
    <row r="3136" spans="16:16">
      <c r="P3136" s="3"/>
    </row>
    <row r="3137" spans="16:16">
      <c r="P3137" s="3"/>
    </row>
    <row r="3138" spans="16:16">
      <c r="P3138" s="3"/>
    </row>
    <row r="3139" spans="16:16">
      <c r="P3139" s="3"/>
    </row>
    <row r="3140" spans="16:16">
      <c r="P3140" s="3"/>
    </row>
    <row r="3141" spans="16:16">
      <c r="P3141" s="3"/>
    </row>
    <row r="3142" spans="16:16">
      <c r="P3142" s="3"/>
    </row>
    <row r="3143" spans="16:16">
      <c r="P3143" s="3"/>
    </row>
    <row r="3144" spans="16:16">
      <c r="P3144" s="3"/>
    </row>
    <row r="3145" spans="16:16">
      <c r="P3145" s="3"/>
    </row>
    <row r="3146" spans="16:16">
      <c r="P3146" s="3"/>
    </row>
    <row r="3147" spans="16:16">
      <c r="P3147" s="3"/>
    </row>
    <row r="3148" spans="16:16">
      <c r="P3148" s="3"/>
    </row>
    <row r="3149" spans="16:16">
      <c r="P3149" s="3"/>
    </row>
    <row r="3150" spans="16:16">
      <c r="P3150" s="3"/>
    </row>
    <row r="3151" spans="16:16">
      <c r="P3151" s="3"/>
    </row>
    <row r="3152" spans="16:16">
      <c r="P3152" s="3"/>
    </row>
    <row r="3153" spans="16:16">
      <c r="P3153" s="3"/>
    </row>
    <row r="3154" spans="16:16">
      <c r="P3154" s="3"/>
    </row>
    <row r="3155" spans="16:16">
      <c r="P3155" s="3"/>
    </row>
    <row r="3156" spans="16:16">
      <c r="P3156" s="3"/>
    </row>
    <row r="3157" spans="16:16">
      <c r="P3157" s="3"/>
    </row>
    <row r="3158" spans="16:16">
      <c r="P3158" s="3"/>
    </row>
    <row r="3159" spans="16:16">
      <c r="P3159" s="3"/>
    </row>
    <row r="3160" spans="16:16">
      <c r="P3160" s="3"/>
    </row>
    <row r="3161" spans="16:16">
      <c r="P3161" s="3"/>
    </row>
    <row r="3162" spans="16:16">
      <c r="P3162" s="3"/>
    </row>
    <row r="3163" spans="16:16">
      <c r="P3163" s="3"/>
    </row>
    <row r="3164" spans="16:16">
      <c r="P3164" s="3"/>
    </row>
    <row r="3165" spans="16:16">
      <c r="P3165" s="3"/>
    </row>
    <row r="3166" spans="16:16">
      <c r="P3166" s="3"/>
    </row>
    <row r="3167" spans="16:16">
      <c r="P3167" s="3"/>
    </row>
    <row r="3168" spans="16:16">
      <c r="P3168" s="3"/>
    </row>
    <row r="3169" spans="16:16">
      <c r="P3169" s="3"/>
    </row>
    <row r="3170" spans="16:16">
      <c r="P3170" s="3"/>
    </row>
    <row r="3171" spans="16:16">
      <c r="P3171" s="3"/>
    </row>
    <row r="3172" spans="16:16">
      <c r="P3172" s="3"/>
    </row>
    <row r="3173" spans="16:16">
      <c r="P3173" s="3"/>
    </row>
    <row r="3174" spans="16:16">
      <c r="P3174" s="3"/>
    </row>
    <row r="3175" spans="16:16">
      <c r="P3175" s="3"/>
    </row>
    <row r="3176" spans="16:16">
      <c r="P3176" s="3"/>
    </row>
    <row r="3177" spans="16:16">
      <c r="P3177" s="3"/>
    </row>
    <row r="3178" spans="16:16">
      <c r="P3178" s="3"/>
    </row>
    <row r="3179" spans="16:16">
      <c r="P3179" s="3"/>
    </row>
    <row r="3180" spans="16:16">
      <c r="P3180" s="3"/>
    </row>
    <row r="3181" spans="16:16">
      <c r="P3181" s="3"/>
    </row>
    <row r="3182" spans="16:16">
      <c r="P3182" s="3"/>
    </row>
    <row r="3183" spans="16:16">
      <c r="P3183" s="3"/>
    </row>
    <row r="3184" spans="16:16">
      <c r="P3184" s="3"/>
    </row>
    <row r="3185" spans="16:16">
      <c r="P3185" s="3"/>
    </row>
    <row r="3186" spans="16:16">
      <c r="P3186" s="3"/>
    </row>
    <row r="3187" spans="16:16">
      <c r="P3187" s="3"/>
    </row>
    <row r="3188" spans="16:16">
      <c r="P3188" s="3"/>
    </row>
    <row r="3189" spans="16:16">
      <c r="P3189" s="3"/>
    </row>
    <row r="3190" spans="16:16">
      <c r="P3190" s="3"/>
    </row>
    <row r="3191" spans="16:16">
      <c r="P3191" s="3"/>
    </row>
    <row r="3192" spans="16:16">
      <c r="P3192" s="3"/>
    </row>
    <row r="3193" spans="16:16">
      <c r="P3193" s="3"/>
    </row>
    <row r="3194" spans="16:16">
      <c r="P3194" s="3"/>
    </row>
    <row r="3195" spans="16:16">
      <c r="P3195" s="3"/>
    </row>
    <row r="3196" spans="16:16">
      <c r="P3196" s="3"/>
    </row>
    <row r="3197" spans="16:16">
      <c r="P3197" s="3"/>
    </row>
    <row r="3198" spans="16:16">
      <c r="P3198" s="3"/>
    </row>
    <row r="3199" spans="16:16">
      <c r="P3199" s="3"/>
    </row>
    <row r="3200" spans="16:16">
      <c r="P3200" s="3"/>
    </row>
    <row r="3201" spans="16:16">
      <c r="P3201" s="3"/>
    </row>
    <row r="3202" spans="16:16">
      <c r="P3202" s="3"/>
    </row>
    <row r="3203" spans="16:16">
      <c r="P3203" s="3"/>
    </row>
    <row r="3204" spans="16:16">
      <c r="P3204" s="3"/>
    </row>
    <row r="3205" spans="16:16">
      <c r="P3205" s="3"/>
    </row>
    <row r="3206" spans="16:16">
      <c r="P3206" s="3"/>
    </row>
    <row r="3207" spans="16:16">
      <c r="P3207" s="3"/>
    </row>
    <row r="3208" spans="16:16">
      <c r="P3208" s="3"/>
    </row>
    <row r="3209" spans="16:16">
      <c r="P3209" s="3"/>
    </row>
    <row r="3210" spans="16:16">
      <c r="P3210" s="3"/>
    </row>
    <row r="3211" spans="16:16">
      <c r="P3211" s="3"/>
    </row>
    <row r="3212" spans="16:16">
      <c r="P3212" s="3"/>
    </row>
    <row r="3213" spans="16:16">
      <c r="P3213" s="3"/>
    </row>
    <row r="3214" spans="16:16">
      <c r="P3214" s="3"/>
    </row>
    <row r="3215" spans="16:16">
      <c r="P3215" s="3"/>
    </row>
    <row r="3216" spans="16:16">
      <c r="P3216" s="3"/>
    </row>
    <row r="3217" spans="16:16">
      <c r="P3217" s="3"/>
    </row>
    <row r="3218" spans="16:16">
      <c r="P3218" s="3"/>
    </row>
    <row r="3219" spans="16:16">
      <c r="P3219" s="3"/>
    </row>
    <row r="3220" spans="16:16">
      <c r="P3220" s="3"/>
    </row>
    <row r="3221" spans="16:16">
      <c r="P3221" s="3"/>
    </row>
    <row r="3222" spans="16:16">
      <c r="P3222" s="3"/>
    </row>
    <row r="3223" spans="16:16">
      <c r="P3223" s="3"/>
    </row>
    <row r="3224" spans="16:16">
      <c r="P3224" s="3"/>
    </row>
    <row r="3225" spans="16:16">
      <c r="P3225" s="3"/>
    </row>
    <row r="3226" spans="16:16">
      <c r="P3226" s="3"/>
    </row>
    <row r="3227" spans="16:16">
      <c r="P3227" s="3"/>
    </row>
    <row r="3228" spans="16:16">
      <c r="P3228" s="3"/>
    </row>
    <row r="3229" spans="16:16">
      <c r="P3229" s="3"/>
    </row>
    <row r="3230" spans="16:16">
      <c r="P3230" s="3"/>
    </row>
    <row r="3231" spans="16:16">
      <c r="P3231" s="3"/>
    </row>
    <row r="3232" spans="16:16">
      <c r="P3232" s="3"/>
    </row>
    <row r="3233" spans="16:16">
      <c r="P3233" s="3"/>
    </row>
    <row r="3234" spans="16:16">
      <c r="P3234" s="3"/>
    </row>
    <row r="3235" spans="16:16">
      <c r="P3235" s="3"/>
    </row>
    <row r="3236" spans="16:16">
      <c r="P3236" s="3"/>
    </row>
    <row r="3237" spans="16:16">
      <c r="P3237" s="3"/>
    </row>
    <row r="3238" spans="16:16">
      <c r="P3238" s="3"/>
    </row>
    <row r="3239" spans="16:16">
      <c r="P3239" s="3"/>
    </row>
    <row r="3240" spans="16:16">
      <c r="P3240" s="3"/>
    </row>
    <row r="3241" spans="16:16">
      <c r="P3241" s="3"/>
    </row>
    <row r="3242" spans="16:16">
      <c r="P3242" s="3"/>
    </row>
    <row r="3243" spans="16:16">
      <c r="P3243" s="3"/>
    </row>
    <row r="3244" spans="16:16">
      <c r="P3244" s="3"/>
    </row>
    <row r="3245" spans="16:16">
      <c r="P3245" s="3"/>
    </row>
    <row r="3246" spans="16:16">
      <c r="P3246" s="3"/>
    </row>
    <row r="3247" spans="16:16">
      <c r="P3247" s="3"/>
    </row>
    <row r="3248" spans="16:16">
      <c r="P3248" s="3"/>
    </row>
    <row r="3249" spans="16:16">
      <c r="P3249" s="3"/>
    </row>
    <row r="3250" spans="16:16">
      <c r="P3250" s="3"/>
    </row>
    <row r="3251" spans="16:16">
      <c r="P3251" s="3"/>
    </row>
    <row r="3252" spans="16:16">
      <c r="P3252" s="3"/>
    </row>
    <row r="3253" spans="16:16">
      <c r="P3253" s="3"/>
    </row>
    <row r="3254" spans="16:16">
      <c r="P3254" s="3"/>
    </row>
    <row r="3255" spans="16:16">
      <c r="P3255" s="3"/>
    </row>
    <row r="3256" spans="16:16">
      <c r="P3256" s="3"/>
    </row>
    <row r="3257" spans="16:16">
      <c r="P3257" s="3"/>
    </row>
    <row r="3258" spans="16:16">
      <c r="P3258" s="3"/>
    </row>
    <row r="3259" spans="16:16">
      <c r="P3259" s="3"/>
    </row>
    <row r="3260" spans="16:16">
      <c r="P3260" s="3"/>
    </row>
    <row r="3261" spans="16:16">
      <c r="P3261" s="3"/>
    </row>
    <row r="3262" spans="16:16">
      <c r="P3262" s="3"/>
    </row>
    <row r="3263" spans="16:16">
      <c r="P3263" s="3"/>
    </row>
    <row r="3264" spans="16:16">
      <c r="P3264" s="3"/>
    </row>
    <row r="3265" spans="16:16">
      <c r="P3265" s="3"/>
    </row>
    <row r="3266" spans="16:16">
      <c r="P3266" s="3"/>
    </row>
    <row r="3267" spans="16:16">
      <c r="P3267" s="3"/>
    </row>
    <row r="3268" spans="16:16">
      <c r="P3268" s="3"/>
    </row>
    <row r="3269" spans="16:16">
      <c r="P3269" s="3"/>
    </row>
    <row r="3270" spans="16:16">
      <c r="P3270" s="3"/>
    </row>
    <row r="3271" spans="16:16">
      <c r="P3271" s="3"/>
    </row>
    <row r="3272" spans="16:16">
      <c r="P3272" s="3"/>
    </row>
    <row r="3273" spans="16:16">
      <c r="P3273" s="3"/>
    </row>
    <row r="3274" spans="16:16">
      <c r="P3274" s="3"/>
    </row>
    <row r="3275" spans="16:16">
      <c r="P3275" s="3"/>
    </row>
    <row r="3276" spans="16:16">
      <c r="P3276" s="3"/>
    </row>
    <row r="3277" spans="16:16">
      <c r="P3277" s="3"/>
    </row>
    <row r="3278" spans="16:16">
      <c r="P3278" s="3"/>
    </row>
    <row r="3279" spans="16:16">
      <c r="P3279" s="3"/>
    </row>
    <row r="3280" spans="16:16">
      <c r="P3280" s="3"/>
    </row>
    <row r="3281" spans="16:16">
      <c r="P3281" s="3"/>
    </row>
    <row r="3282" spans="16:16">
      <c r="P3282" s="3"/>
    </row>
    <row r="3283" spans="16:16">
      <c r="P3283" s="3"/>
    </row>
    <row r="3284" spans="16:16">
      <c r="P3284" s="3"/>
    </row>
    <row r="3285" spans="16:16">
      <c r="P3285" s="3"/>
    </row>
    <row r="3286" spans="16:16">
      <c r="P3286" s="3"/>
    </row>
    <row r="3287" spans="16:16">
      <c r="P3287" s="3"/>
    </row>
    <row r="3288" spans="16:16">
      <c r="P3288" s="3"/>
    </row>
    <row r="3289" spans="16:16">
      <c r="P3289" s="3"/>
    </row>
    <row r="3290" spans="16:16">
      <c r="P3290" s="3"/>
    </row>
    <row r="3291" spans="16:16">
      <c r="P3291" s="3"/>
    </row>
    <row r="3292" spans="16:16">
      <c r="P3292" s="3"/>
    </row>
    <row r="3293" spans="16:16">
      <c r="P3293" s="3"/>
    </row>
    <row r="3294" spans="16:16">
      <c r="P3294" s="3"/>
    </row>
    <row r="3295" spans="16:16">
      <c r="P3295" s="3"/>
    </row>
    <row r="3296" spans="16:16">
      <c r="P3296" s="3"/>
    </row>
    <row r="3297" spans="16:16">
      <c r="P3297" s="3"/>
    </row>
    <row r="3298" spans="16:16">
      <c r="P3298" s="3"/>
    </row>
    <row r="3299" spans="16:16">
      <c r="P3299" s="3"/>
    </row>
    <row r="3300" spans="16:16">
      <c r="P3300" s="3"/>
    </row>
    <row r="3301" spans="16:16">
      <c r="P3301" s="3"/>
    </row>
    <row r="3302" spans="16:16">
      <c r="P3302" s="3"/>
    </row>
    <row r="3303" spans="16:16">
      <c r="P3303" s="3"/>
    </row>
    <row r="3304" spans="16:16">
      <c r="P3304" s="3"/>
    </row>
    <row r="3305" spans="16:16">
      <c r="P3305" s="3"/>
    </row>
    <row r="3306" spans="16:16">
      <c r="P3306" s="3"/>
    </row>
    <row r="3307" spans="16:16">
      <c r="P3307" s="3"/>
    </row>
    <row r="3308" spans="16:16">
      <c r="P3308" s="3"/>
    </row>
    <row r="3309" spans="16:16">
      <c r="P3309" s="3"/>
    </row>
    <row r="3310" spans="16:16">
      <c r="P3310" s="3"/>
    </row>
    <row r="3311" spans="16:16">
      <c r="P3311" s="3"/>
    </row>
    <row r="3312" spans="16:16">
      <c r="P3312" s="3"/>
    </row>
    <row r="3313" spans="16:16">
      <c r="P3313" s="3"/>
    </row>
    <row r="3314" spans="16:16">
      <c r="P3314" s="3"/>
    </row>
    <row r="3315" spans="16:16">
      <c r="P3315" s="3"/>
    </row>
    <row r="3316" spans="16:16">
      <c r="P3316" s="3"/>
    </row>
    <row r="3317" spans="16:16">
      <c r="P3317" s="3"/>
    </row>
    <row r="3318" spans="16:16">
      <c r="P3318" s="3"/>
    </row>
    <row r="3319" spans="16:16">
      <c r="P3319" s="3"/>
    </row>
    <row r="3320" spans="16:16">
      <c r="P3320" s="3"/>
    </row>
    <row r="3321" spans="16:16">
      <c r="P3321" s="3"/>
    </row>
    <row r="3322" spans="16:16">
      <c r="P3322" s="3"/>
    </row>
    <row r="3323" spans="16:16">
      <c r="P3323" s="3"/>
    </row>
    <row r="3324" spans="16:16">
      <c r="P3324" s="3"/>
    </row>
    <row r="3325" spans="16:16">
      <c r="P3325" s="3"/>
    </row>
    <row r="3326" spans="16:16">
      <c r="P3326" s="3"/>
    </row>
    <row r="3327" spans="16:16">
      <c r="P3327" s="3"/>
    </row>
    <row r="3328" spans="16:16">
      <c r="P3328" s="3"/>
    </row>
    <row r="3329" spans="16:16">
      <c r="P3329" s="3"/>
    </row>
    <row r="3330" spans="16:16">
      <c r="P3330" s="3"/>
    </row>
    <row r="3331" spans="16:16">
      <c r="P3331" s="3"/>
    </row>
    <row r="3332" spans="16:16">
      <c r="P3332" s="3"/>
    </row>
    <row r="3333" spans="16:16">
      <c r="P3333" s="3"/>
    </row>
    <row r="3334" spans="16:16">
      <c r="P3334" s="3"/>
    </row>
    <row r="3335" spans="16:16">
      <c r="P3335" s="3"/>
    </row>
    <row r="3336" spans="16:16">
      <c r="P3336" s="3"/>
    </row>
    <row r="3337" spans="16:16">
      <c r="P3337" s="3"/>
    </row>
    <row r="3338" spans="16:16">
      <c r="P3338" s="3"/>
    </row>
    <row r="3339" spans="16:16">
      <c r="P3339" s="3"/>
    </row>
    <row r="3340" spans="16:16">
      <c r="P3340" s="3"/>
    </row>
    <row r="3341" spans="16:16">
      <c r="P3341" s="3"/>
    </row>
    <row r="3342" spans="16:16">
      <c r="P3342" s="3"/>
    </row>
    <row r="3343" spans="16:16">
      <c r="P3343" s="3"/>
    </row>
    <row r="3344" spans="16:16">
      <c r="P3344" s="3"/>
    </row>
    <row r="3345" spans="16:16">
      <c r="P3345" s="3"/>
    </row>
    <row r="3346" spans="16:16">
      <c r="P3346" s="3"/>
    </row>
    <row r="3347" spans="16:16">
      <c r="P3347" s="3"/>
    </row>
    <row r="3348" spans="16:16">
      <c r="P3348" s="3"/>
    </row>
    <row r="3349" spans="16:16">
      <c r="P3349" s="3"/>
    </row>
    <row r="3350" spans="16:16">
      <c r="P3350" s="3"/>
    </row>
    <row r="3351" spans="16:16">
      <c r="P3351" s="3"/>
    </row>
    <row r="3352" spans="16:16">
      <c r="P3352" s="3"/>
    </row>
    <row r="3353" spans="16:16">
      <c r="P3353" s="3"/>
    </row>
    <row r="3354" spans="16:16">
      <c r="P3354" s="3"/>
    </row>
    <row r="3355" spans="16:16">
      <c r="P3355" s="3"/>
    </row>
    <row r="3356" spans="16:16">
      <c r="P3356" s="3"/>
    </row>
    <row r="3357" spans="16:16">
      <c r="P3357" s="3"/>
    </row>
    <row r="3358" spans="16:16">
      <c r="P3358" s="3"/>
    </row>
    <row r="3359" spans="16:16">
      <c r="P3359" s="3"/>
    </row>
    <row r="3360" spans="16:16">
      <c r="P3360" s="3"/>
    </row>
    <row r="3361" spans="16:16">
      <c r="P3361" s="3"/>
    </row>
    <row r="3362" spans="16:16">
      <c r="P3362" s="3"/>
    </row>
    <row r="3363" spans="16:16">
      <c r="P3363" s="3"/>
    </row>
    <row r="3364" spans="16:16">
      <c r="P3364" s="3"/>
    </row>
    <row r="3365" spans="16:16">
      <c r="P3365" s="3"/>
    </row>
    <row r="3366" spans="16:16">
      <c r="P3366" s="3"/>
    </row>
    <row r="3367" spans="16:16">
      <c r="P3367" s="3"/>
    </row>
    <row r="3368" spans="16:16">
      <c r="P3368" s="3"/>
    </row>
    <row r="3369" spans="16:16">
      <c r="P3369" s="3"/>
    </row>
    <row r="3370" spans="16:16">
      <c r="P3370" s="3"/>
    </row>
    <row r="3371" spans="16:16">
      <c r="P3371" s="3"/>
    </row>
    <row r="3372" spans="16:16">
      <c r="P3372" s="3"/>
    </row>
    <row r="3373" spans="16:16">
      <c r="P3373" s="3"/>
    </row>
    <row r="3374" spans="16:16">
      <c r="P3374" s="3"/>
    </row>
    <row r="3375" spans="16:16">
      <c r="P3375" s="3"/>
    </row>
    <row r="3376" spans="16:16">
      <c r="P3376" s="3"/>
    </row>
    <row r="3377" spans="16:16">
      <c r="P3377" s="3"/>
    </row>
    <row r="3378" spans="16:16">
      <c r="P3378" s="3"/>
    </row>
    <row r="3379" spans="16:16">
      <c r="P3379" s="3"/>
    </row>
    <row r="3380" spans="16:16">
      <c r="P3380" s="3"/>
    </row>
    <row r="3381" spans="16:16">
      <c r="P3381" s="3"/>
    </row>
    <row r="3382" spans="16:16">
      <c r="P3382" s="3"/>
    </row>
    <row r="3383" spans="16:16">
      <c r="P3383" s="3"/>
    </row>
    <row r="3384" spans="16:16">
      <c r="P3384" s="3"/>
    </row>
    <row r="3385" spans="16:16">
      <c r="P3385" s="3"/>
    </row>
    <row r="3386" spans="16:16">
      <c r="P3386" s="3"/>
    </row>
    <row r="3387" spans="16:16">
      <c r="P3387" s="3"/>
    </row>
    <row r="3388" spans="16:16">
      <c r="P3388" s="3"/>
    </row>
    <row r="3389" spans="16:16">
      <c r="P3389" s="3"/>
    </row>
    <row r="3390" spans="16:16">
      <c r="P3390" s="3"/>
    </row>
    <row r="3391" spans="16:16">
      <c r="P3391" s="3"/>
    </row>
    <row r="3392" spans="16:16">
      <c r="P3392" s="3"/>
    </row>
    <row r="3393" spans="16:16">
      <c r="P3393" s="3"/>
    </row>
    <row r="3394" spans="16:16">
      <c r="P3394" s="3"/>
    </row>
    <row r="3395" spans="16:16">
      <c r="P3395" s="3"/>
    </row>
    <row r="3396" spans="16:16">
      <c r="P3396" s="3"/>
    </row>
    <row r="3397" spans="16:16">
      <c r="P3397" s="3"/>
    </row>
    <row r="3398" spans="16:16">
      <c r="P3398" s="3"/>
    </row>
    <row r="3399" spans="16:16">
      <c r="P3399" s="3"/>
    </row>
    <row r="3400" spans="16:16">
      <c r="P3400" s="3"/>
    </row>
    <row r="3401" spans="16:16">
      <c r="P3401" s="3"/>
    </row>
    <row r="3402" spans="16:16">
      <c r="P3402" s="3"/>
    </row>
    <row r="3403" spans="16:16">
      <c r="P3403" s="3"/>
    </row>
    <row r="3404" spans="16:16">
      <c r="P3404" s="3"/>
    </row>
    <row r="3405" spans="16:16">
      <c r="P3405" s="3"/>
    </row>
    <row r="3406" spans="16:16">
      <c r="P3406" s="3"/>
    </row>
    <row r="3407" spans="16:16">
      <c r="P3407" s="3"/>
    </row>
    <row r="3408" spans="16:16">
      <c r="P3408" s="3"/>
    </row>
    <row r="3409" spans="16:16">
      <c r="P3409" s="3"/>
    </row>
    <row r="3410" spans="16:16">
      <c r="P3410" s="3"/>
    </row>
    <row r="3411" spans="16:16">
      <c r="P3411" s="3"/>
    </row>
    <row r="3412" spans="16:16">
      <c r="P3412" s="3"/>
    </row>
    <row r="3413" spans="16:16">
      <c r="P3413" s="3"/>
    </row>
    <row r="3414" spans="16:16">
      <c r="P3414" s="3"/>
    </row>
    <row r="3415" spans="16:16">
      <c r="P3415" s="3"/>
    </row>
    <row r="3416" spans="16:16">
      <c r="P3416" s="3"/>
    </row>
    <row r="3417" spans="16:16">
      <c r="P3417" s="3"/>
    </row>
    <row r="3418" spans="16:16">
      <c r="P3418" s="3"/>
    </row>
    <row r="3419" spans="16:16">
      <c r="P3419" s="3"/>
    </row>
    <row r="3420" spans="16:16">
      <c r="P3420" s="3"/>
    </row>
    <row r="3421" spans="16:16">
      <c r="P3421" s="3"/>
    </row>
    <row r="3422" spans="16:16">
      <c r="P3422" s="3"/>
    </row>
    <row r="3423" spans="16:16">
      <c r="P3423" s="3"/>
    </row>
    <row r="3424" spans="16:16">
      <c r="P3424" s="3"/>
    </row>
    <row r="3425" spans="16:16">
      <c r="P3425" s="3"/>
    </row>
    <row r="3426" spans="16:16">
      <c r="P3426" s="3"/>
    </row>
    <row r="3427" spans="16:16">
      <c r="P3427" s="3"/>
    </row>
    <row r="3428" spans="16:16">
      <c r="P3428" s="3"/>
    </row>
    <row r="3429" spans="16:16">
      <c r="P3429" s="3"/>
    </row>
    <row r="3430" spans="16:16">
      <c r="P3430" s="3"/>
    </row>
    <row r="3431" spans="16:16">
      <c r="P3431" s="3"/>
    </row>
    <row r="3432" spans="16:16">
      <c r="P3432" s="3"/>
    </row>
    <row r="3433" spans="16:16">
      <c r="P3433" s="3"/>
    </row>
    <row r="3434" spans="16:16">
      <c r="P3434" s="3"/>
    </row>
    <row r="3435" spans="16:16">
      <c r="P3435" s="3"/>
    </row>
    <row r="3436" spans="16:16">
      <c r="P3436" s="3"/>
    </row>
    <row r="3437" spans="16:16">
      <c r="P3437" s="3"/>
    </row>
    <row r="3438" spans="16:16">
      <c r="P3438" s="3"/>
    </row>
    <row r="3439" spans="16:16">
      <c r="P3439" s="3"/>
    </row>
    <row r="3440" spans="16:16">
      <c r="P3440" s="3"/>
    </row>
    <row r="3441" spans="16:16">
      <c r="P3441" s="3"/>
    </row>
    <row r="3442" spans="16:16">
      <c r="P3442" s="3"/>
    </row>
    <row r="3443" spans="16:16">
      <c r="P3443" s="3"/>
    </row>
    <row r="3444" spans="16:16">
      <c r="P3444" s="3"/>
    </row>
    <row r="3445" spans="16:16">
      <c r="P3445" s="3"/>
    </row>
    <row r="3446" spans="16:16">
      <c r="P3446" s="3"/>
    </row>
    <row r="3447" spans="16:16">
      <c r="P3447" s="3"/>
    </row>
    <row r="3448" spans="16:16">
      <c r="P3448" s="3"/>
    </row>
    <row r="3449" spans="16:16">
      <c r="P3449" s="3"/>
    </row>
    <row r="3450" spans="16:16">
      <c r="P3450" s="3"/>
    </row>
    <row r="3451" spans="16:16">
      <c r="P3451" s="3"/>
    </row>
    <row r="3452" spans="16:16">
      <c r="P3452" s="3"/>
    </row>
    <row r="3453" spans="16:16">
      <c r="P3453" s="3"/>
    </row>
    <row r="3454" spans="16:16">
      <c r="P3454" s="3"/>
    </row>
    <row r="3455" spans="16:16">
      <c r="P3455" s="3"/>
    </row>
    <row r="3456" spans="16:16">
      <c r="P3456" s="3"/>
    </row>
    <row r="3457" spans="16:16">
      <c r="P3457" s="3"/>
    </row>
    <row r="3458" spans="16:16">
      <c r="P3458" s="3"/>
    </row>
    <row r="3459" spans="16:16">
      <c r="P3459" s="3"/>
    </row>
    <row r="3460" spans="16:16">
      <c r="P3460" s="3"/>
    </row>
    <row r="3461" spans="16:16">
      <c r="P3461" s="3"/>
    </row>
    <row r="3462" spans="16:16">
      <c r="P3462" s="3"/>
    </row>
    <row r="3463" spans="16:16">
      <c r="P3463" s="3"/>
    </row>
    <row r="3464" spans="16:16">
      <c r="P3464" s="3"/>
    </row>
    <row r="3465" spans="16:16">
      <c r="P3465" s="3"/>
    </row>
    <row r="3466" spans="16:16">
      <c r="P3466" s="3"/>
    </row>
    <row r="3467" spans="16:16">
      <c r="P3467" s="3"/>
    </row>
    <row r="3468" spans="16:16">
      <c r="P3468" s="3"/>
    </row>
    <row r="3469" spans="16:16">
      <c r="P3469" s="3"/>
    </row>
    <row r="3470" spans="16:16">
      <c r="P3470" s="3"/>
    </row>
    <row r="3471" spans="16:16">
      <c r="P3471" s="3"/>
    </row>
    <row r="3472" spans="16:16">
      <c r="P3472" s="3"/>
    </row>
    <row r="3473" spans="16:16">
      <c r="P3473" s="3"/>
    </row>
    <row r="3474" spans="16:16">
      <c r="P3474" s="3"/>
    </row>
    <row r="3475" spans="16:16">
      <c r="P3475" s="3"/>
    </row>
    <row r="3476" spans="16:16">
      <c r="P3476" s="3"/>
    </row>
    <row r="3477" spans="16:16">
      <c r="P3477" s="3"/>
    </row>
    <row r="3478" spans="16:16">
      <c r="P3478" s="3"/>
    </row>
    <row r="3479" spans="16:16">
      <c r="P3479" s="3"/>
    </row>
    <row r="3480" spans="16:16">
      <c r="P3480" s="3"/>
    </row>
    <row r="3481" spans="16:16">
      <c r="P3481" s="3"/>
    </row>
    <row r="3482" spans="16:16">
      <c r="P3482" s="3"/>
    </row>
    <row r="3483" spans="16:16">
      <c r="P3483" s="3"/>
    </row>
    <row r="3484" spans="16:16">
      <c r="P3484" s="3"/>
    </row>
    <row r="3485" spans="16:16">
      <c r="P3485" s="3"/>
    </row>
    <row r="3486" spans="16:16">
      <c r="P3486" s="3"/>
    </row>
    <row r="3487" spans="16:16">
      <c r="P3487" s="3"/>
    </row>
    <row r="3488" spans="16:16">
      <c r="P3488" s="3"/>
    </row>
    <row r="3489" spans="16:16">
      <c r="P3489" s="3"/>
    </row>
    <row r="3490" spans="16:16">
      <c r="P3490" s="3"/>
    </row>
    <row r="3491" spans="16:16">
      <c r="P3491" s="3"/>
    </row>
    <row r="3492" spans="16:16">
      <c r="P3492" s="3"/>
    </row>
    <row r="3493" spans="16:16">
      <c r="P3493" s="3"/>
    </row>
    <row r="3494" spans="16:16">
      <c r="P3494" s="3"/>
    </row>
    <row r="3495" spans="16:16">
      <c r="P3495" s="3"/>
    </row>
    <row r="3496" spans="16:16">
      <c r="P3496" s="3"/>
    </row>
    <row r="3497" spans="16:16">
      <c r="P3497" s="3"/>
    </row>
    <row r="3498" spans="16:16">
      <c r="P3498" s="3"/>
    </row>
    <row r="3499" spans="16:16">
      <c r="P3499" s="3"/>
    </row>
    <row r="3500" spans="16:16">
      <c r="P3500" s="3"/>
    </row>
    <row r="3501" spans="16:16">
      <c r="P3501" s="3"/>
    </row>
    <row r="3502" spans="16:16">
      <c r="P3502" s="3"/>
    </row>
    <row r="3503" spans="16:16">
      <c r="P3503" s="3"/>
    </row>
    <row r="3504" spans="16:16">
      <c r="P3504" s="3"/>
    </row>
    <row r="3505" spans="16:16">
      <c r="P3505" s="3"/>
    </row>
    <row r="3506" spans="16:16">
      <c r="P3506" s="3"/>
    </row>
    <row r="3507" spans="16:16">
      <c r="P3507" s="3"/>
    </row>
    <row r="3508" spans="16:16">
      <c r="P3508" s="3"/>
    </row>
    <row r="3509" spans="16:16">
      <c r="P3509" s="3"/>
    </row>
    <row r="3510" spans="16:16">
      <c r="P3510" s="3"/>
    </row>
    <row r="3511" spans="16:16">
      <c r="P3511" s="3"/>
    </row>
    <row r="3512" spans="16:16">
      <c r="P3512" s="3"/>
    </row>
    <row r="3513" spans="16:16">
      <c r="P3513" s="3"/>
    </row>
    <row r="3514" spans="16:16">
      <c r="P3514" s="3"/>
    </row>
    <row r="3515" spans="16:16">
      <c r="P3515" s="3"/>
    </row>
    <row r="3516" spans="16:16">
      <c r="P3516" s="3"/>
    </row>
    <row r="3517" spans="16:16">
      <c r="P3517" s="3"/>
    </row>
    <row r="3518" spans="16:16">
      <c r="P3518" s="3"/>
    </row>
    <row r="3519" spans="16:16">
      <c r="P3519" s="3"/>
    </row>
    <row r="3520" spans="16:16">
      <c r="P3520" s="3"/>
    </row>
    <row r="3521" spans="16:16">
      <c r="P3521" s="3"/>
    </row>
    <row r="3522" spans="16:16">
      <c r="P3522" s="3"/>
    </row>
    <row r="3523" spans="16:16">
      <c r="P3523" s="3"/>
    </row>
    <row r="3524" spans="16:16">
      <c r="P3524" s="3"/>
    </row>
    <row r="3525" spans="16:16">
      <c r="P3525" s="3"/>
    </row>
    <row r="3526" spans="16:16">
      <c r="P3526" s="3"/>
    </row>
    <row r="3527" spans="16:16">
      <c r="P3527" s="3"/>
    </row>
    <row r="3528" spans="16:16">
      <c r="P3528" s="3"/>
    </row>
    <row r="3529" spans="16:16">
      <c r="P3529" s="3"/>
    </row>
    <row r="3530" spans="16:16">
      <c r="P3530" s="3"/>
    </row>
    <row r="3531" spans="16:16">
      <c r="P3531" s="3"/>
    </row>
    <row r="3532" spans="16:16">
      <c r="P3532" s="3"/>
    </row>
    <row r="3533" spans="16:16">
      <c r="P3533" s="3"/>
    </row>
    <row r="3534" spans="16:16">
      <c r="P3534" s="3"/>
    </row>
    <row r="3535" spans="16:16">
      <c r="P3535" s="3"/>
    </row>
    <row r="3536" spans="16:16">
      <c r="P3536" s="3"/>
    </row>
    <row r="3537" spans="16:16">
      <c r="P3537" s="3"/>
    </row>
    <row r="3538" spans="16:16">
      <c r="P3538" s="3"/>
    </row>
    <row r="3539" spans="16:16">
      <c r="P3539" s="3"/>
    </row>
    <row r="3540" spans="16:16">
      <c r="P3540" s="3"/>
    </row>
    <row r="3541" spans="16:16">
      <c r="P3541" s="3"/>
    </row>
    <row r="3542" spans="16:16">
      <c r="P3542" s="3"/>
    </row>
    <row r="3543" spans="16:16">
      <c r="P3543" s="3"/>
    </row>
    <row r="3544" spans="16:16">
      <c r="P3544" s="3"/>
    </row>
    <row r="3545" spans="16:16">
      <c r="P3545" s="3"/>
    </row>
    <row r="3546" spans="16:16">
      <c r="P3546" s="3"/>
    </row>
    <row r="3547" spans="16:16">
      <c r="P3547" s="3"/>
    </row>
    <row r="3548" spans="16:16">
      <c r="P3548" s="3"/>
    </row>
    <row r="3549" spans="16:16">
      <c r="P3549" s="3"/>
    </row>
    <row r="3550" spans="16:16">
      <c r="P3550" s="3"/>
    </row>
    <row r="3551" spans="16:16">
      <c r="P3551" s="3"/>
    </row>
    <row r="3552" spans="16:16">
      <c r="P3552" s="3"/>
    </row>
    <row r="3553" spans="16:16">
      <c r="P3553" s="3"/>
    </row>
    <row r="3554" spans="16:16">
      <c r="P3554" s="3"/>
    </row>
    <row r="3555" spans="16:16">
      <c r="P3555" s="3"/>
    </row>
    <row r="3556" spans="16:16">
      <c r="P3556" s="3"/>
    </row>
    <row r="3557" spans="16:16">
      <c r="P3557" s="3"/>
    </row>
    <row r="3558" spans="16:16">
      <c r="P3558" s="3"/>
    </row>
    <row r="3559" spans="16:16">
      <c r="P3559" s="3"/>
    </row>
    <row r="3560" spans="16:16">
      <c r="P3560" s="3"/>
    </row>
    <row r="3561" spans="16:16">
      <c r="P3561" s="3"/>
    </row>
    <row r="3562" spans="16:16">
      <c r="P3562" s="3"/>
    </row>
    <row r="3563" spans="16:16">
      <c r="P3563" s="3"/>
    </row>
    <row r="3564" spans="16:16">
      <c r="P3564" s="3"/>
    </row>
    <row r="3565" spans="16:16">
      <c r="P3565" s="3"/>
    </row>
    <row r="3566" spans="16:16">
      <c r="P3566" s="3"/>
    </row>
    <row r="3567" spans="16:16">
      <c r="P3567" s="3"/>
    </row>
    <row r="3568" spans="16:16">
      <c r="P3568" s="3"/>
    </row>
    <row r="3569" spans="16:16">
      <c r="P3569" s="3"/>
    </row>
    <row r="3570" spans="16:16">
      <c r="P3570" s="3"/>
    </row>
    <row r="3571" spans="16:16">
      <c r="P3571" s="3"/>
    </row>
    <row r="3572" spans="16:16">
      <c r="P3572" s="3"/>
    </row>
    <row r="3573" spans="16:16">
      <c r="P3573" s="3"/>
    </row>
    <row r="3574" spans="16:16">
      <c r="P3574" s="3"/>
    </row>
    <row r="3575" spans="16:16">
      <c r="P3575" s="3"/>
    </row>
    <row r="3576" spans="16:16">
      <c r="P3576" s="3"/>
    </row>
    <row r="3577" spans="16:16">
      <c r="P3577" s="3"/>
    </row>
    <row r="3578" spans="16:16">
      <c r="P3578" s="3"/>
    </row>
    <row r="3579" spans="16:16">
      <c r="P3579" s="3"/>
    </row>
    <row r="3580" spans="16:16">
      <c r="P3580" s="3"/>
    </row>
    <row r="3581" spans="16:16">
      <c r="P3581" s="3"/>
    </row>
    <row r="3582" spans="16:16">
      <c r="P3582" s="3"/>
    </row>
    <row r="3583" spans="16:16">
      <c r="P3583" s="3"/>
    </row>
    <row r="3584" spans="16:16">
      <c r="P3584" s="3"/>
    </row>
    <row r="3585" spans="16:16">
      <c r="P3585" s="3"/>
    </row>
    <row r="3586" spans="16:16">
      <c r="P3586" s="3"/>
    </row>
    <row r="3587" spans="16:16">
      <c r="P3587" s="3"/>
    </row>
    <row r="3588" spans="16:16">
      <c r="P3588" s="3"/>
    </row>
    <row r="3589" spans="16:16">
      <c r="P3589" s="3"/>
    </row>
    <row r="3590" spans="16:16">
      <c r="P3590" s="3"/>
    </row>
    <row r="3591" spans="16:16">
      <c r="P3591" s="3"/>
    </row>
    <row r="3592" spans="16:16">
      <c r="P3592" s="3"/>
    </row>
    <row r="3593" spans="16:16">
      <c r="P3593" s="3"/>
    </row>
    <row r="3594" spans="16:16">
      <c r="P3594" s="3"/>
    </row>
    <row r="3595" spans="16:16">
      <c r="P3595" s="3"/>
    </row>
    <row r="3596" spans="16:16">
      <c r="P3596" s="3"/>
    </row>
    <row r="3597" spans="16:16">
      <c r="P3597" s="3"/>
    </row>
    <row r="3598" spans="16:16">
      <c r="P3598" s="3"/>
    </row>
    <row r="3599" spans="16:16">
      <c r="P3599" s="3"/>
    </row>
    <row r="3600" spans="16:16">
      <c r="P3600" s="3"/>
    </row>
    <row r="3601" spans="16:16">
      <c r="P3601" s="3"/>
    </row>
    <row r="3602" spans="16:16">
      <c r="P3602" s="3"/>
    </row>
    <row r="3603" spans="16:16">
      <c r="P3603" s="3"/>
    </row>
    <row r="3604" spans="16:16">
      <c r="P3604" s="3"/>
    </row>
    <row r="3605" spans="16:16">
      <c r="P3605" s="3"/>
    </row>
    <row r="3606" spans="16:16">
      <c r="P3606" s="3"/>
    </row>
    <row r="3607" spans="16:16">
      <c r="P3607" s="3"/>
    </row>
    <row r="3608" spans="16:16">
      <c r="P3608" s="3"/>
    </row>
    <row r="3609" spans="16:16">
      <c r="P3609" s="3"/>
    </row>
    <row r="3610" spans="16:16">
      <c r="P3610" s="3"/>
    </row>
    <row r="3611" spans="16:16">
      <c r="P3611" s="3"/>
    </row>
    <row r="3612" spans="16:16">
      <c r="P3612" s="3"/>
    </row>
    <row r="3613" spans="16:16">
      <c r="P3613" s="3"/>
    </row>
    <row r="3614" spans="16:16">
      <c r="P3614" s="3"/>
    </row>
    <row r="3615" spans="16:16">
      <c r="P3615" s="3"/>
    </row>
    <row r="3616" spans="16:16">
      <c r="P3616" s="3"/>
    </row>
    <row r="3617" spans="16:16">
      <c r="P3617" s="3"/>
    </row>
    <row r="3618" spans="16:16">
      <c r="P3618" s="3"/>
    </row>
    <row r="3619" spans="16:16">
      <c r="P3619" s="3"/>
    </row>
    <row r="3620" spans="16:16">
      <c r="P3620" s="3"/>
    </row>
    <row r="3621" spans="16:16">
      <c r="P3621" s="3"/>
    </row>
    <row r="3622" spans="16:16">
      <c r="P3622" s="3"/>
    </row>
    <row r="3623" spans="16:16">
      <c r="P3623" s="3"/>
    </row>
    <row r="3624" spans="16:16">
      <c r="P3624" s="3"/>
    </row>
    <row r="3625" spans="16:16">
      <c r="P3625" s="3"/>
    </row>
    <row r="3626" spans="16:16">
      <c r="P3626" s="3"/>
    </row>
    <row r="3627" spans="16:16">
      <c r="P3627" s="3"/>
    </row>
    <row r="3628" spans="16:16">
      <c r="P3628" s="3"/>
    </row>
    <row r="3629" spans="16:16">
      <c r="P3629" s="3"/>
    </row>
    <row r="3630" spans="16:16">
      <c r="P3630" s="3"/>
    </row>
    <row r="3631" spans="16:16">
      <c r="P3631" s="3"/>
    </row>
    <row r="3632" spans="16:16">
      <c r="P3632" s="3"/>
    </row>
    <row r="3633" spans="16:16">
      <c r="P3633" s="3"/>
    </row>
    <row r="3634" spans="16:16">
      <c r="P3634" s="3"/>
    </row>
    <row r="3635" spans="16:16">
      <c r="P3635" s="3"/>
    </row>
    <row r="3636" spans="16:16">
      <c r="P3636" s="3"/>
    </row>
    <row r="3637" spans="16:16">
      <c r="P3637" s="3"/>
    </row>
    <row r="3638" spans="16:16">
      <c r="P3638" s="3"/>
    </row>
    <row r="3639" spans="16:16">
      <c r="P3639" s="3"/>
    </row>
    <row r="3640" spans="16:16">
      <c r="P3640" s="3"/>
    </row>
    <row r="3641" spans="16:16">
      <c r="P3641" s="3"/>
    </row>
    <row r="3642" spans="16:16">
      <c r="P3642" s="3"/>
    </row>
    <row r="3643" spans="16:16">
      <c r="P3643" s="3"/>
    </row>
    <row r="3644" spans="16:16">
      <c r="P3644" s="3"/>
    </row>
    <row r="3645" spans="16:16">
      <c r="P3645" s="3"/>
    </row>
    <row r="3646" spans="16:16">
      <c r="P3646" s="3"/>
    </row>
    <row r="3647" spans="16:16">
      <c r="P3647" s="3"/>
    </row>
    <row r="3648" spans="16:16">
      <c r="P3648" s="3"/>
    </row>
    <row r="3649" spans="16:16">
      <c r="P3649" s="3"/>
    </row>
    <row r="3650" spans="16:16">
      <c r="P3650" s="3"/>
    </row>
    <row r="3651" spans="16:16">
      <c r="P3651" s="3"/>
    </row>
    <row r="3652" spans="16:16">
      <c r="P3652" s="3"/>
    </row>
    <row r="3653" spans="16:16">
      <c r="P3653" s="3"/>
    </row>
    <row r="3654" spans="16:16">
      <c r="P3654" s="3"/>
    </row>
    <row r="3655" spans="16:16">
      <c r="P3655" s="3"/>
    </row>
    <row r="3656" spans="16:16">
      <c r="P3656" s="3"/>
    </row>
    <row r="3657" spans="16:16">
      <c r="P3657" s="3"/>
    </row>
    <row r="3658" spans="16:16">
      <c r="P3658" s="3"/>
    </row>
    <row r="3659" spans="16:16">
      <c r="P3659" s="3"/>
    </row>
    <row r="3660" spans="16:16">
      <c r="P3660" s="3"/>
    </row>
    <row r="3661" spans="16:16">
      <c r="P3661" s="3"/>
    </row>
    <row r="3662" spans="16:16">
      <c r="P3662" s="3"/>
    </row>
    <row r="3663" spans="16:16">
      <c r="P3663" s="3"/>
    </row>
    <row r="3664" spans="16:16">
      <c r="P3664" s="3"/>
    </row>
    <row r="3665" spans="16:16">
      <c r="P3665" s="3"/>
    </row>
    <row r="3666" spans="16:16">
      <c r="P3666" s="3"/>
    </row>
    <row r="3667" spans="16:16">
      <c r="P3667" s="3"/>
    </row>
    <row r="3668" spans="16:16">
      <c r="P3668" s="3"/>
    </row>
    <row r="3669" spans="16:16">
      <c r="P3669" s="3"/>
    </row>
    <row r="3670" spans="16:16">
      <c r="P3670" s="3"/>
    </row>
    <row r="3671" spans="16:16">
      <c r="P3671" s="3"/>
    </row>
    <row r="3672" spans="16:16">
      <c r="P3672" s="3"/>
    </row>
    <row r="3673" spans="16:16">
      <c r="P3673" s="3"/>
    </row>
    <row r="3674" spans="16:16">
      <c r="P3674" s="3"/>
    </row>
    <row r="3675" spans="16:16">
      <c r="P3675" s="3"/>
    </row>
    <row r="3676" spans="16:16">
      <c r="P3676" s="3"/>
    </row>
    <row r="3677" spans="16:16">
      <c r="P3677" s="3"/>
    </row>
    <row r="3678" spans="16:16">
      <c r="P3678" s="3"/>
    </row>
    <row r="3679" spans="16:16">
      <c r="P3679" s="3"/>
    </row>
    <row r="3680" spans="16:16">
      <c r="P3680" s="3"/>
    </row>
    <row r="3681" spans="16:16">
      <c r="P3681" s="3"/>
    </row>
    <row r="3682" spans="16:16">
      <c r="P3682" s="3"/>
    </row>
    <row r="3683" spans="16:16">
      <c r="P3683" s="3"/>
    </row>
    <row r="3684" spans="16:16">
      <c r="P3684" s="3"/>
    </row>
    <row r="3685" spans="16:16">
      <c r="P3685" s="3"/>
    </row>
    <row r="3686" spans="16:16">
      <c r="P3686" s="3"/>
    </row>
    <row r="3687" spans="16:16">
      <c r="P3687" s="3"/>
    </row>
    <row r="3688" spans="16:16">
      <c r="P3688" s="3"/>
    </row>
    <row r="3689" spans="16:16">
      <c r="P3689" s="3"/>
    </row>
    <row r="3690" spans="16:16">
      <c r="P3690" s="3"/>
    </row>
    <row r="3691" spans="16:16">
      <c r="P3691" s="3"/>
    </row>
    <row r="3692" spans="16:16">
      <c r="P3692" s="3"/>
    </row>
    <row r="3693" spans="16:16">
      <c r="P3693" s="3"/>
    </row>
    <row r="3694" spans="16:16">
      <c r="P3694" s="3"/>
    </row>
    <row r="3695" spans="16:16">
      <c r="P3695" s="3"/>
    </row>
    <row r="3696" spans="16:16">
      <c r="P3696" s="3"/>
    </row>
    <row r="3697" spans="16:16">
      <c r="P3697" s="3"/>
    </row>
    <row r="3698" spans="16:16">
      <c r="P3698" s="3"/>
    </row>
    <row r="3699" spans="16:16">
      <c r="P3699" s="3"/>
    </row>
    <row r="3700" spans="16:16">
      <c r="P3700" s="3"/>
    </row>
    <row r="3701" spans="16:16">
      <c r="P3701" s="3"/>
    </row>
    <row r="3702" spans="16:16">
      <c r="P3702" s="3"/>
    </row>
    <row r="3703" spans="16:16">
      <c r="P3703" s="3"/>
    </row>
    <row r="3704" spans="16:16">
      <c r="P3704" s="3"/>
    </row>
    <row r="3705" spans="16:16">
      <c r="P3705" s="3"/>
    </row>
    <row r="3706" spans="16:16">
      <c r="P3706" s="3"/>
    </row>
    <row r="3707" spans="16:16">
      <c r="P3707" s="3"/>
    </row>
    <row r="3708" spans="16:16">
      <c r="P3708" s="3"/>
    </row>
    <row r="3709" spans="16:16">
      <c r="P3709" s="3"/>
    </row>
    <row r="3710" spans="16:16">
      <c r="P3710" s="3"/>
    </row>
    <row r="3711" spans="16:16">
      <c r="P3711" s="3"/>
    </row>
    <row r="3712" spans="16:16">
      <c r="P3712" s="3"/>
    </row>
    <row r="3713" spans="16:16">
      <c r="P3713" s="3"/>
    </row>
    <row r="3714" spans="16:16">
      <c r="P3714" s="3"/>
    </row>
    <row r="3715" spans="16:16">
      <c r="P3715" s="3"/>
    </row>
    <row r="3716" spans="16:16">
      <c r="P3716" s="3"/>
    </row>
    <row r="3717" spans="16:16">
      <c r="P3717" s="3"/>
    </row>
    <row r="3718" spans="16:16">
      <c r="P3718" s="3"/>
    </row>
    <row r="3719" spans="16:16">
      <c r="P3719" s="3"/>
    </row>
    <row r="3720" spans="16:16">
      <c r="P3720" s="3"/>
    </row>
    <row r="3721" spans="16:16">
      <c r="P3721" s="3"/>
    </row>
    <row r="3722" spans="16:16">
      <c r="P3722" s="3"/>
    </row>
    <row r="3723" spans="16:16">
      <c r="P3723" s="3"/>
    </row>
    <row r="3724" spans="16:16">
      <c r="P3724" s="3"/>
    </row>
    <row r="3725" spans="16:16">
      <c r="P3725" s="3"/>
    </row>
    <row r="3726" spans="16:16">
      <c r="P3726" s="3"/>
    </row>
    <row r="3727" spans="16:16">
      <c r="P3727" s="3"/>
    </row>
    <row r="3728" spans="16:16">
      <c r="P3728" s="3"/>
    </row>
    <row r="3729" spans="16:16">
      <c r="P3729" s="3"/>
    </row>
    <row r="3730" spans="16:16">
      <c r="P3730" s="3"/>
    </row>
    <row r="3731" spans="16:16">
      <c r="P3731" s="3"/>
    </row>
    <row r="3732" spans="16:16">
      <c r="P3732" s="3"/>
    </row>
    <row r="3733" spans="16:16">
      <c r="P3733" s="3"/>
    </row>
    <row r="3734" spans="16:16">
      <c r="P3734" s="3"/>
    </row>
    <row r="3735" spans="16:16">
      <c r="P3735" s="3"/>
    </row>
    <row r="3736" spans="16:16">
      <c r="P3736" s="3"/>
    </row>
    <row r="3737" spans="16:16">
      <c r="P3737" s="3"/>
    </row>
    <row r="3738" spans="16:16">
      <c r="P3738" s="3"/>
    </row>
    <row r="3739" spans="16:16">
      <c r="P3739" s="3"/>
    </row>
    <row r="3740" spans="16:16">
      <c r="P3740" s="3"/>
    </row>
    <row r="3741" spans="16:16">
      <c r="P3741" s="3"/>
    </row>
    <row r="3742" spans="16:16">
      <c r="P3742" s="3"/>
    </row>
    <row r="3743" spans="16:16">
      <c r="P3743" s="3"/>
    </row>
    <row r="3744" spans="16:16">
      <c r="P3744" s="3"/>
    </row>
    <row r="3745" spans="16:16">
      <c r="P3745" s="3"/>
    </row>
    <row r="3746" spans="16:16">
      <c r="P3746" s="3"/>
    </row>
    <row r="3747" spans="16:16">
      <c r="P3747" s="3"/>
    </row>
    <row r="3748" spans="16:16">
      <c r="P3748" s="3"/>
    </row>
    <row r="3749" spans="16:16">
      <c r="P3749" s="3"/>
    </row>
    <row r="3750" spans="16:16">
      <c r="P3750" s="3"/>
    </row>
    <row r="3751" spans="16:16">
      <c r="P3751" s="3"/>
    </row>
    <row r="3752" spans="16:16">
      <c r="P3752" s="3"/>
    </row>
    <row r="3753" spans="16:16">
      <c r="P3753" s="3"/>
    </row>
    <row r="3754" spans="16:16">
      <c r="P3754" s="3"/>
    </row>
    <row r="3755" spans="16:16">
      <c r="P3755" s="3"/>
    </row>
    <row r="3756" spans="16:16">
      <c r="P3756" s="3"/>
    </row>
    <row r="3757" spans="16:16">
      <c r="P3757" s="3"/>
    </row>
    <row r="3758" spans="16:16">
      <c r="P3758" s="3"/>
    </row>
    <row r="3759" spans="16:16">
      <c r="P3759" s="3"/>
    </row>
    <row r="3760" spans="16:16">
      <c r="P3760" s="3"/>
    </row>
    <row r="3761" spans="16:16">
      <c r="P3761" s="3"/>
    </row>
    <row r="3762" spans="16:16">
      <c r="P3762" s="3"/>
    </row>
    <row r="3763" spans="16:16">
      <c r="P3763" s="3"/>
    </row>
    <row r="3764" spans="16:16">
      <c r="P3764" s="3"/>
    </row>
    <row r="3765" spans="16:16">
      <c r="P3765" s="3"/>
    </row>
    <row r="3766" spans="16:16">
      <c r="P3766" s="3"/>
    </row>
    <row r="3767" spans="16:16">
      <c r="P3767" s="3"/>
    </row>
    <row r="3768" spans="16:16">
      <c r="P3768" s="3"/>
    </row>
    <row r="3769" spans="16:16">
      <c r="P3769" s="3"/>
    </row>
    <row r="3770" spans="16:16">
      <c r="P3770" s="3"/>
    </row>
    <row r="3771" spans="16:16">
      <c r="P3771" s="3"/>
    </row>
    <row r="3772" spans="16:16">
      <c r="P3772" s="3"/>
    </row>
    <row r="3773" spans="16:16">
      <c r="P3773" s="3"/>
    </row>
    <row r="3774" spans="16:16">
      <c r="P3774" s="3"/>
    </row>
    <row r="3775" spans="16:16">
      <c r="P3775" s="3"/>
    </row>
    <row r="3776" spans="16:16">
      <c r="P3776" s="3"/>
    </row>
    <row r="3777" spans="16:16">
      <c r="P3777" s="3"/>
    </row>
    <row r="3778" spans="16:16">
      <c r="P3778" s="3"/>
    </row>
    <row r="3779" spans="16:16">
      <c r="P3779" s="3"/>
    </row>
    <row r="3780" spans="16:16">
      <c r="P3780" s="3"/>
    </row>
    <row r="3781" spans="16:16">
      <c r="P3781" s="3"/>
    </row>
    <row r="3782" spans="16:16">
      <c r="P3782" s="3"/>
    </row>
    <row r="3783" spans="16:16">
      <c r="P3783" s="3"/>
    </row>
    <row r="3784" spans="16:16">
      <c r="P3784" s="3"/>
    </row>
    <row r="3785" spans="16:16">
      <c r="P3785" s="3"/>
    </row>
    <row r="3786" spans="16:16">
      <c r="P3786" s="3"/>
    </row>
    <row r="3787" spans="16:16">
      <c r="P3787" s="3"/>
    </row>
    <row r="3788" spans="16:16">
      <c r="P3788" s="3"/>
    </row>
    <row r="3789" spans="16:16">
      <c r="P3789" s="3"/>
    </row>
    <row r="3790" spans="16:16">
      <c r="P3790" s="3"/>
    </row>
    <row r="3791" spans="16:16">
      <c r="P3791" s="3"/>
    </row>
    <row r="3792" spans="16:16">
      <c r="P3792" s="3"/>
    </row>
    <row r="3793" spans="16:16">
      <c r="P3793" s="3"/>
    </row>
    <row r="3794" spans="16:16">
      <c r="P3794" s="3"/>
    </row>
    <row r="3795" spans="16:16">
      <c r="P3795" s="3"/>
    </row>
    <row r="3796" spans="16:16">
      <c r="P3796" s="3"/>
    </row>
    <row r="3797" spans="16:16">
      <c r="P3797" s="3"/>
    </row>
    <row r="3798" spans="16:16">
      <c r="P3798" s="3"/>
    </row>
    <row r="3799" spans="16:16">
      <c r="P3799" s="3"/>
    </row>
    <row r="3800" spans="16:16">
      <c r="P3800" s="3"/>
    </row>
    <row r="3801" spans="16:16">
      <c r="P3801" s="3"/>
    </row>
    <row r="3802" spans="16:16">
      <c r="P3802" s="3"/>
    </row>
    <row r="3803" spans="16:16">
      <c r="P3803" s="3"/>
    </row>
    <row r="3804" spans="16:16">
      <c r="P3804" s="3"/>
    </row>
    <row r="3805" spans="16:16">
      <c r="P3805" s="3"/>
    </row>
    <row r="3806" spans="16:16">
      <c r="P3806" s="3"/>
    </row>
    <row r="3807" spans="16:16">
      <c r="P3807" s="3"/>
    </row>
    <row r="3808" spans="16:16">
      <c r="P3808" s="3"/>
    </row>
    <row r="3809" spans="16:16">
      <c r="P3809" s="3"/>
    </row>
    <row r="3810" spans="16:16">
      <c r="P3810" s="3"/>
    </row>
    <row r="3811" spans="16:16">
      <c r="P3811" s="3"/>
    </row>
    <row r="3812" spans="16:16">
      <c r="P3812" s="3"/>
    </row>
    <row r="3813" spans="16:16">
      <c r="P3813" s="3"/>
    </row>
    <row r="3814" spans="16:16">
      <c r="P3814" s="3"/>
    </row>
    <row r="3815" spans="16:16">
      <c r="P3815" s="3"/>
    </row>
    <row r="3816" spans="16:16">
      <c r="P3816" s="3"/>
    </row>
    <row r="3817" spans="16:16">
      <c r="P3817" s="3"/>
    </row>
    <row r="3818" spans="16:16">
      <c r="P3818" s="3"/>
    </row>
    <row r="3819" spans="16:16">
      <c r="P3819" s="3"/>
    </row>
    <row r="3820" spans="16:16">
      <c r="P3820" s="3"/>
    </row>
    <row r="3821" spans="16:16">
      <c r="P3821" s="3"/>
    </row>
    <row r="3822" spans="16:16">
      <c r="P3822" s="3"/>
    </row>
    <row r="3823" spans="16:16">
      <c r="P3823" s="3"/>
    </row>
    <row r="3824" spans="16:16">
      <c r="P3824" s="3"/>
    </row>
    <row r="3825" spans="16:16">
      <c r="P3825" s="3"/>
    </row>
    <row r="3826" spans="16:16">
      <c r="P3826" s="3"/>
    </row>
    <row r="3827" spans="16:16">
      <c r="P3827" s="3"/>
    </row>
    <row r="3828" spans="16:16">
      <c r="P3828" s="3"/>
    </row>
    <row r="3829" spans="16:16">
      <c r="P3829" s="3"/>
    </row>
    <row r="3830" spans="16:16">
      <c r="P3830" s="3"/>
    </row>
    <row r="3831" spans="16:16">
      <c r="P3831" s="3"/>
    </row>
    <row r="3832" spans="16:16">
      <c r="P3832" s="3"/>
    </row>
    <row r="3833" spans="16:16">
      <c r="P3833" s="3"/>
    </row>
    <row r="3834" spans="16:16">
      <c r="P3834" s="3"/>
    </row>
    <row r="3835" spans="16:16">
      <c r="P3835" s="3"/>
    </row>
    <row r="3836" spans="16:16">
      <c r="P3836" s="3"/>
    </row>
    <row r="3837" spans="16:16">
      <c r="P3837" s="3"/>
    </row>
    <row r="3838" spans="16:16">
      <c r="P3838" s="3"/>
    </row>
    <row r="3839" spans="16:16">
      <c r="P3839" s="3"/>
    </row>
    <row r="3840" spans="16:16">
      <c r="P3840" s="3"/>
    </row>
    <row r="3841" spans="16:16">
      <c r="P3841" s="3"/>
    </row>
    <row r="3842" spans="16:16">
      <c r="P3842" s="3"/>
    </row>
    <row r="3843" spans="16:16">
      <c r="P3843" s="3"/>
    </row>
    <row r="3844" spans="16:16">
      <c r="P3844" s="3"/>
    </row>
    <row r="3845" spans="16:16">
      <c r="P3845" s="3"/>
    </row>
    <row r="3846" spans="16:16">
      <c r="P3846" s="3"/>
    </row>
    <row r="3847" spans="16:16">
      <c r="P3847" s="3"/>
    </row>
    <row r="3848" spans="16:16">
      <c r="P3848" s="3"/>
    </row>
    <row r="3849" spans="16:16">
      <c r="P3849" s="3"/>
    </row>
    <row r="3850" spans="16:16">
      <c r="P3850" s="3"/>
    </row>
    <row r="3851" spans="16:16">
      <c r="P3851" s="3"/>
    </row>
    <row r="3852" spans="16:16">
      <c r="P3852" s="3"/>
    </row>
    <row r="3853" spans="16:16">
      <c r="P3853" s="3"/>
    </row>
    <row r="3854" spans="16:16">
      <c r="P3854" s="3"/>
    </row>
    <row r="3855" spans="16:16">
      <c r="P3855" s="3"/>
    </row>
    <row r="3856" spans="16:16">
      <c r="P3856" s="3"/>
    </row>
    <row r="3857" spans="16:16">
      <c r="P3857" s="3"/>
    </row>
    <row r="3858" spans="16:16">
      <c r="P3858" s="3"/>
    </row>
    <row r="3859" spans="16:16">
      <c r="P3859" s="3"/>
    </row>
    <row r="3860" spans="16:16">
      <c r="P3860" s="3"/>
    </row>
    <row r="3861" spans="16:16">
      <c r="P3861" s="3"/>
    </row>
    <row r="3862" spans="16:16">
      <c r="P3862" s="3"/>
    </row>
    <row r="3863" spans="16:16">
      <c r="P3863" s="3"/>
    </row>
    <row r="3864" spans="16:16">
      <c r="P3864" s="3"/>
    </row>
    <row r="3865" spans="16:16">
      <c r="P3865" s="3"/>
    </row>
    <row r="3866" spans="16:16">
      <c r="P3866" s="3"/>
    </row>
    <row r="3867" spans="16:16">
      <c r="P3867" s="3"/>
    </row>
    <row r="3868" spans="16:16">
      <c r="P3868" s="3"/>
    </row>
    <row r="3869" spans="16:16">
      <c r="P3869" s="3"/>
    </row>
    <row r="3870" spans="16:16">
      <c r="P3870" s="3"/>
    </row>
    <row r="3871" spans="16:16">
      <c r="P3871" s="3"/>
    </row>
    <row r="3872" spans="16:16">
      <c r="P3872" s="3"/>
    </row>
    <row r="3873" spans="16:16">
      <c r="P3873" s="3"/>
    </row>
    <row r="3874" spans="16:16">
      <c r="P3874" s="3"/>
    </row>
    <row r="3875" spans="16:16">
      <c r="P3875" s="3"/>
    </row>
    <row r="3876" spans="16:16">
      <c r="P3876" s="3"/>
    </row>
    <row r="3877" spans="16:16">
      <c r="P3877" s="3"/>
    </row>
    <row r="3878" spans="16:16">
      <c r="P3878" s="3"/>
    </row>
    <row r="3879" spans="16:16">
      <c r="P3879" s="3"/>
    </row>
    <row r="3880" spans="16:16">
      <c r="P3880" s="3"/>
    </row>
    <row r="3881" spans="16:16">
      <c r="P3881" s="3"/>
    </row>
    <row r="3882" spans="16:16">
      <c r="P3882" s="3"/>
    </row>
    <row r="3883" spans="16:16">
      <c r="P3883" s="3"/>
    </row>
    <row r="3884" spans="16:16">
      <c r="P3884" s="3"/>
    </row>
    <row r="3885" spans="16:16">
      <c r="P3885" s="3"/>
    </row>
    <row r="3886" spans="16:16">
      <c r="P3886" s="3"/>
    </row>
    <row r="3887" spans="16:16">
      <c r="P3887" s="3"/>
    </row>
    <row r="3888" spans="16:16">
      <c r="P3888" s="3"/>
    </row>
    <row r="3889" spans="16:16">
      <c r="P3889" s="3"/>
    </row>
    <row r="3890" spans="16:16">
      <c r="P3890" s="3"/>
    </row>
    <row r="3891" spans="16:16">
      <c r="P3891" s="3"/>
    </row>
    <row r="3892" spans="16:16">
      <c r="P3892" s="3"/>
    </row>
    <row r="3893" spans="16:16">
      <c r="P3893" s="3"/>
    </row>
    <row r="3894" spans="16:16">
      <c r="P3894" s="3"/>
    </row>
    <row r="3895" spans="16:16">
      <c r="P3895" s="3"/>
    </row>
    <row r="3896" spans="16:16">
      <c r="P3896" s="3"/>
    </row>
    <row r="3897" spans="16:16">
      <c r="P3897" s="3"/>
    </row>
    <row r="3898" spans="16:16">
      <c r="P3898" s="3"/>
    </row>
    <row r="3899" spans="16:16">
      <c r="P3899" s="3"/>
    </row>
    <row r="3900" spans="16:16">
      <c r="P3900" s="3"/>
    </row>
    <row r="3901" spans="16:16">
      <c r="P3901" s="3"/>
    </row>
    <row r="3902" spans="16:16">
      <c r="P3902" s="3"/>
    </row>
    <row r="3903" spans="16:16">
      <c r="P3903" s="3"/>
    </row>
    <row r="3904" spans="16:16">
      <c r="P3904" s="3"/>
    </row>
    <row r="3905" spans="16:16">
      <c r="P3905" s="3"/>
    </row>
    <row r="3906" spans="16:16">
      <c r="P3906" s="3"/>
    </row>
    <row r="3907" spans="16:16">
      <c r="P3907" s="3"/>
    </row>
    <row r="3908" spans="16:16">
      <c r="P3908" s="3"/>
    </row>
    <row r="3909" spans="16:16">
      <c r="P3909" s="3"/>
    </row>
    <row r="3910" spans="16:16">
      <c r="P3910" s="3"/>
    </row>
    <row r="3911" spans="16:16">
      <c r="P3911" s="3"/>
    </row>
    <row r="3912" spans="16:16">
      <c r="P3912" s="3"/>
    </row>
    <row r="3913" spans="16:16">
      <c r="P3913" s="3"/>
    </row>
    <row r="3914" spans="16:16">
      <c r="P3914" s="3"/>
    </row>
    <row r="3915" spans="16:16">
      <c r="P3915" s="3"/>
    </row>
    <row r="3916" spans="16:16">
      <c r="P3916" s="3"/>
    </row>
    <row r="3917" spans="16:16">
      <c r="P3917" s="3"/>
    </row>
    <row r="3918" spans="16:16">
      <c r="P3918" s="3"/>
    </row>
    <row r="3919" spans="16:16">
      <c r="P3919" s="3"/>
    </row>
    <row r="3920" spans="16:16">
      <c r="P3920" s="3"/>
    </row>
    <row r="3921" spans="16:16">
      <c r="P3921" s="3"/>
    </row>
    <row r="3922" spans="16:16">
      <c r="P3922" s="3"/>
    </row>
    <row r="3923" spans="16:16">
      <c r="P3923" s="3"/>
    </row>
    <row r="3924" spans="16:16">
      <c r="P3924" s="3"/>
    </row>
    <row r="3925" spans="16:16">
      <c r="P3925" s="3"/>
    </row>
    <row r="3926" spans="16:16">
      <c r="P3926" s="3"/>
    </row>
    <row r="3927" spans="16:16">
      <c r="P3927" s="3"/>
    </row>
    <row r="3928" spans="16:16">
      <c r="P3928" s="3"/>
    </row>
    <row r="3929" spans="16:16">
      <c r="P3929" s="3"/>
    </row>
    <row r="3930" spans="16:16">
      <c r="P3930" s="3"/>
    </row>
    <row r="3931" spans="16:16">
      <c r="P3931" s="3"/>
    </row>
    <row r="3932" spans="16:16">
      <c r="P3932" s="3"/>
    </row>
    <row r="3933" spans="16:16">
      <c r="P3933" s="3"/>
    </row>
    <row r="3934" spans="16:16">
      <c r="P3934" s="3"/>
    </row>
    <row r="3935" spans="16:16">
      <c r="P3935" s="3"/>
    </row>
    <row r="3936" spans="16:16">
      <c r="P3936" s="3"/>
    </row>
    <row r="3937" spans="16:16">
      <c r="P3937" s="3"/>
    </row>
    <row r="3938" spans="16:16">
      <c r="P3938" s="3"/>
    </row>
    <row r="3939" spans="16:16">
      <c r="P3939" s="3"/>
    </row>
    <row r="3940" spans="16:16">
      <c r="P3940" s="3"/>
    </row>
    <row r="3941" spans="16:16">
      <c r="P3941" s="3"/>
    </row>
    <row r="3942" spans="16:16">
      <c r="P3942" s="3"/>
    </row>
    <row r="3943" spans="16:16">
      <c r="P3943" s="3"/>
    </row>
    <row r="3944" spans="16:16">
      <c r="P3944" s="3"/>
    </row>
    <row r="3945" spans="16:16">
      <c r="P3945" s="3"/>
    </row>
    <row r="3946" spans="16:16">
      <c r="P3946" s="3"/>
    </row>
    <row r="3947" spans="16:16">
      <c r="P3947" s="3"/>
    </row>
    <row r="3948" spans="16:16">
      <c r="P3948" s="3"/>
    </row>
    <row r="3949" spans="16:16">
      <c r="P3949" s="3"/>
    </row>
    <row r="3950" spans="16:16">
      <c r="P3950" s="3"/>
    </row>
    <row r="3951" spans="16:16">
      <c r="P3951" s="3"/>
    </row>
    <row r="3952" spans="16:16">
      <c r="P3952" s="3"/>
    </row>
    <row r="3953" spans="16:16">
      <c r="P3953" s="3"/>
    </row>
    <row r="3954" spans="16:16">
      <c r="P3954" s="3"/>
    </row>
    <row r="3955" spans="16:16">
      <c r="P3955" s="3"/>
    </row>
    <row r="3956" spans="16:16">
      <c r="P3956" s="3"/>
    </row>
    <row r="3957" spans="16:16">
      <c r="P3957" s="3"/>
    </row>
    <row r="3958" spans="16:16">
      <c r="P3958" s="3"/>
    </row>
    <row r="3959" spans="16:16">
      <c r="P3959" s="3"/>
    </row>
    <row r="3960" spans="16:16">
      <c r="P3960" s="3"/>
    </row>
    <row r="3961" spans="16:16">
      <c r="P3961" s="3"/>
    </row>
    <row r="3962" spans="16:16">
      <c r="P3962" s="3"/>
    </row>
    <row r="3963" spans="16:16">
      <c r="P3963" s="3"/>
    </row>
    <row r="3964" spans="16:16">
      <c r="P3964" s="3"/>
    </row>
    <row r="3965" spans="16:16">
      <c r="P3965" s="3"/>
    </row>
    <row r="3966" spans="16:16">
      <c r="P3966" s="3"/>
    </row>
    <row r="3967" spans="16:16">
      <c r="P3967" s="3"/>
    </row>
    <row r="3968" spans="16:16">
      <c r="P3968" s="3"/>
    </row>
    <row r="3969" spans="16:16">
      <c r="P3969" s="3"/>
    </row>
    <row r="3970" spans="16:16">
      <c r="P3970" s="3"/>
    </row>
    <row r="3971" spans="16:16">
      <c r="P3971" s="3"/>
    </row>
    <row r="3972" spans="16:16">
      <c r="P3972" s="3"/>
    </row>
    <row r="3973" spans="16:16">
      <c r="P3973" s="3"/>
    </row>
    <row r="3974" spans="16:16">
      <c r="P3974" s="3"/>
    </row>
    <row r="3975" spans="16:16">
      <c r="P3975" s="3"/>
    </row>
    <row r="3976" spans="16:16">
      <c r="P3976" s="3"/>
    </row>
    <row r="3977" spans="16:16">
      <c r="P3977" s="3"/>
    </row>
    <row r="3978" spans="16:16">
      <c r="P3978" s="3"/>
    </row>
    <row r="3979" spans="16:16">
      <c r="P3979" s="3"/>
    </row>
    <row r="3980" spans="16:16">
      <c r="P3980" s="3"/>
    </row>
    <row r="3981" spans="16:16">
      <c r="P3981" s="3"/>
    </row>
    <row r="3982" spans="16:16">
      <c r="P3982" s="3"/>
    </row>
    <row r="3983" spans="16:16">
      <c r="P3983" s="3"/>
    </row>
    <row r="3984" spans="16:16">
      <c r="P3984" s="3"/>
    </row>
    <row r="3985" spans="16:16">
      <c r="P3985" s="3"/>
    </row>
    <row r="3986" spans="16:16">
      <c r="P3986" s="3"/>
    </row>
    <row r="3987" spans="16:16">
      <c r="P3987" s="3"/>
    </row>
    <row r="3988" spans="16:16">
      <c r="P3988" s="3"/>
    </row>
    <row r="3989" spans="16:16">
      <c r="P3989" s="3"/>
    </row>
    <row r="3990" spans="16:16">
      <c r="P3990" s="3"/>
    </row>
    <row r="3991" spans="16:16">
      <c r="P3991" s="3"/>
    </row>
    <row r="3992" spans="16:16">
      <c r="P3992" s="3"/>
    </row>
    <row r="3993" spans="16:16">
      <c r="P3993" s="3"/>
    </row>
    <row r="3994" spans="16:16">
      <c r="P3994" s="3"/>
    </row>
    <row r="3995" spans="16:16">
      <c r="P3995" s="3"/>
    </row>
    <row r="3996" spans="16:16">
      <c r="P3996" s="3"/>
    </row>
    <row r="3997" spans="16:16">
      <c r="P3997" s="3"/>
    </row>
    <row r="3998" spans="16:16">
      <c r="P3998" s="3"/>
    </row>
    <row r="3999" spans="16:16">
      <c r="P3999" s="3"/>
    </row>
    <row r="4000" spans="16:16">
      <c r="P4000" s="3"/>
    </row>
    <row r="4001" spans="16:16">
      <c r="P4001" s="3"/>
    </row>
    <row r="4002" spans="16:16">
      <c r="P4002" s="3"/>
    </row>
    <row r="4003" spans="16:16">
      <c r="P4003" s="3"/>
    </row>
    <row r="4004" spans="16:16">
      <c r="P4004" s="3"/>
    </row>
    <row r="4005" spans="16:16">
      <c r="P4005" s="3"/>
    </row>
    <row r="4006" spans="16:16">
      <c r="P4006" s="3"/>
    </row>
    <row r="4007" spans="16:16">
      <c r="P4007" s="3"/>
    </row>
    <row r="4008" spans="16:16">
      <c r="P4008" s="3"/>
    </row>
    <row r="4009" spans="16:16">
      <c r="P4009" s="3"/>
    </row>
    <row r="4010" spans="16:16">
      <c r="P4010" s="3"/>
    </row>
    <row r="4011" spans="16:16">
      <c r="P4011" s="3"/>
    </row>
    <row r="4012" spans="16:16">
      <c r="P4012" s="3"/>
    </row>
    <row r="4013" spans="16:16">
      <c r="P4013" s="3"/>
    </row>
    <row r="4014" spans="16:16">
      <c r="P4014" s="3"/>
    </row>
    <row r="4015" spans="16:16">
      <c r="P4015" s="3"/>
    </row>
    <row r="4016" spans="16:16">
      <c r="P4016" s="3"/>
    </row>
    <row r="4017" spans="16:16">
      <c r="P4017" s="3"/>
    </row>
    <row r="4018" spans="16:16">
      <c r="P4018" s="3"/>
    </row>
    <row r="4019" spans="16:16">
      <c r="P4019" s="3"/>
    </row>
    <row r="4020" spans="16:16">
      <c r="P4020" s="3"/>
    </row>
    <row r="4021" spans="16:16">
      <c r="P4021" s="3"/>
    </row>
    <row r="4022" spans="16:16">
      <c r="P4022" s="3"/>
    </row>
    <row r="4023" spans="16:16">
      <c r="P4023" s="3"/>
    </row>
    <row r="4024" spans="16:16">
      <c r="P4024" s="3"/>
    </row>
    <row r="4025" spans="16:16">
      <c r="P4025" s="3"/>
    </row>
    <row r="4026" spans="16:16">
      <c r="P4026" s="3"/>
    </row>
    <row r="4027" spans="16:16">
      <c r="P4027" s="3"/>
    </row>
    <row r="4028" spans="16:16">
      <c r="P4028" s="3"/>
    </row>
    <row r="4029" spans="16:16">
      <c r="P4029" s="3"/>
    </row>
    <row r="4030" spans="16:16">
      <c r="P4030" s="3"/>
    </row>
    <row r="4031" spans="16:16">
      <c r="P4031" s="3"/>
    </row>
    <row r="4032" spans="16:16">
      <c r="P4032" s="3"/>
    </row>
    <row r="4033" spans="16:16">
      <c r="P4033" s="3"/>
    </row>
    <row r="4034" spans="16:16">
      <c r="P4034" s="3"/>
    </row>
    <row r="4035" spans="16:16">
      <c r="P4035" s="3"/>
    </row>
    <row r="4036" spans="16:16">
      <c r="P4036" s="3"/>
    </row>
    <row r="4037" spans="16:16">
      <c r="P4037" s="3"/>
    </row>
    <row r="4038" spans="16:16">
      <c r="P4038" s="3"/>
    </row>
    <row r="4039" spans="16:16">
      <c r="P4039" s="3"/>
    </row>
    <row r="4040" spans="16:16">
      <c r="P4040" s="3"/>
    </row>
    <row r="4041" spans="16:16">
      <c r="P4041" s="3"/>
    </row>
    <row r="4042" spans="16:16">
      <c r="P4042" s="3"/>
    </row>
    <row r="4043" spans="16:16">
      <c r="P4043" s="3"/>
    </row>
    <row r="4044" spans="16:16">
      <c r="P4044" s="3"/>
    </row>
    <row r="4045" spans="16:16">
      <c r="P4045" s="3"/>
    </row>
    <row r="4046" spans="16:16">
      <c r="P4046" s="3"/>
    </row>
    <row r="4047" spans="16:16">
      <c r="P4047" s="3"/>
    </row>
    <row r="4048" spans="16:16">
      <c r="P4048" s="3"/>
    </row>
    <row r="4049" spans="16:16">
      <c r="P4049" s="3"/>
    </row>
    <row r="4050" spans="16:16">
      <c r="P4050" s="3"/>
    </row>
    <row r="4051" spans="16:16">
      <c r="P4051" s="3"/>
    </row>
    <row r="4052" spans="16:16">
      <c r="P4052" s="3"/>
    </row>
    <row r="4053" spans="16:16">
      <c r="P4053" s="3"/>
    </row>
    <row r="4054" spans="16:16">
      <c r="P4054" s="3"/>
    </row>
    <row r="4055" spans="16:16">
      <c r="P4055" s="3"/>
    </row>
    <row r="4056" spans="16:16">
      <c r="P4056" s="3"/>
    </row>
    <row r="4057" spans="16:16">
      <c r="P4057" s="3"/>
    </row>
    <row r="4058" spans="16:16">
      <c r="P4058" s="3"/>
    </row>
    <row r="4059" spans="16:16">
      <c r="P4059" s="3"/>
    </row>
    <row r="4060" spans="16:16">
      <c r="P4060" s="3"/>
    </row>
    <row r="4061" spans="16:16">
      <c r="P4061" s="3"/>
    </row>
    <row r="4062" spans="16:16">
      <c r="P4062" s="3"/>
    </row>
    <row r="4063" spans="16:16">
      <c r="P4063" s="3"/>
    </row>
    <row r="4064" spans="16:16">
      <c r="P4064" s="3"/>
    </row>
    <row r="4065" spans="16:16">
      <c r="P4065" s="3"/>
    </row>
    <row r="4066" spans="16:16">
      <c r="P4066" s="3"/>
    </row>
    <row r="4067" spans="16:16">
      <c r="P4067" s="3"/>
    </row>
    <row r="4068" spans="16:16">
      <c r="P4068" s="3"/>
    </row>
    <row r="4069" spans="16:16">
      <c r="P4069" s="3"/>
    </row>
    <row r="4070" spans="16:16">
      <c r="P4070" s="3"/>
    </row>
    <row r="4071" spans="16:16">
      <c r="P4071" s="3"/>
    </row>
    <row r="4072" spans="16:16">
      <c r="P4072" s="3"/>
    </row>
    <row r="4073" spans="16:16">
      <c r="P4073" s="3"/>
    </row>
    <row r="4074" spans="16:16">
      <c r="P4074" s="3"/>
    </row>
    <row r="4075" spans="16:16">
      <c r="P4075" s="3"/>
    </row>
    <row r="4076" spans="16:16">
      <c r="P4076" s="3"/>
    </row>
    <row r="4077" spans="16:16">
      <c r="P4077" s="3"/>
    </row>
    <row r="4078" spans="16:16">
      <c r="P4078" s="3"/>
    </row>
    <row r="4079" spans="16:16">
      <c r="P4079" s="3"/>
    </row>
    <row r="4080" spans="16:16">
      <c r="P4080" s="3"/>
    </row>
    <row r="4081" spans="16:16">
      <c r="P4081" s="3"/>
    </row>
    <row r="4082" spans="16:16">
      <c r="P4082" s="3"/>
    </row>
    <row r="4083" spans="16:16">
      <c r="P4083" s="3"/>
    </row>
    <row r="4084" spans="16:16">
      <c r="P4084" s="3"/>
    </row>
    <row r="4085" spans="16:16">
      <c r="P4085" s="3"/>
    </row>
    <row r="4086" spans="16:16">
      <c r="P4086" s="3"/>
    </row>
    <row r="4087" spans="16:16">
      <c r="P4087" s="3"/>
    </row>
    <row r="4088" spans="16:16">
      <c r="P4088" s="3"/>
    </row>
    <row r="4089" spans="16:16">
      <c r="P4089" s="3"/>
    </row>
    <row r="4090" spans="16:16">
      <c r="P4090" s="3"/>
    </row>
    <row r="4091" spans="16:16">
      <c r="P4091" s="3"/>
    </row>
    <row r="4092" spans="16:16">
      <c r="P4092" s="3"/>
    </row>
    <row r="4093" spans="16:16">
      <c r="P4093" s="3"/>
    </row>
    <row r="4094" spans="16:16">
      <c r="P4094" s="3"/>
    </row>
    <row r="4095" spans="16:16">
      <c r="P4095" s="3"/>
    </row>
    <row r="4096" spans="16:16">
      <c r="P4096" s="3"/>
    </row>
    <row r="4097" spans="16:16">
      <c r="P4097" s="3"/>
    </row>
    <row r="4098" spans="16:16">
      <c r="P4098" s="3"/>
    </row>
    <row r="4099" spans="16:16">
      <c r="P4099" s="3"/>
    </row>
    <row r="4100" spans="16:16">
      <c r="P4100" s="3"/>
    </row>
    <row r="4101" spans="16:16">
      <c r="P4101" s="3"/>
    </row>
    <row r="4102" spans="16:16">
      <c r="P4102" s="3"/>
    </row>
    <row r="4103" spans="16:16">
      <c r="P4103" s="3"/>
    </row>
    <row r="4104" spans="16:16">
      <c r="P4104" s="3"/>
    </row>
    <row r="4105" spans="16:16">
      <c r="P4105" s="3"/>
    </row>
    <row r="4106" spans="16:16">
      <c r="P4106" s="3"/>
    </row>
    <row r="4107" spans="16:16">
      <c r="P4107" s="3"/>
    </row>
    <row r="4108" spans="16:16">
      <c r="P4108" s="3"/>
    </row>
    <row r="4109" spans="16:16">
      <c r="P4109" s="3"/>
    </row>
    <row r="4110" spans="16:16">
      <c r="P4110" s="3"/>
    </row>
    <row r="4111" spans="16:16">
      <c r="P4111" s="3"/>
    </row>
    <row r="4112" spans="16:16">
      <c r="P4112" s="3"/>
    </row>
    <row r="4113" spans="16:16">
      <c r="P4113" s="3"/>
    </row>
    <row r="4114" spans="16:16">
      <c r="P4114" s="3"/>
    </row>
    <row r="4115" spans="16:16">
      <c r="P4115" s="3"/>
    </row>
    <row r="4116" spans="16:16">
      <c r="P4116" s="3"/>
    </row>
    <row r="4117" spans="16:16">
      <c r="P4117" s="3"/>
    </row>
    <row r="4118" spans="16:16">
      <c r="P4118" s="3"/>
    </row>
    <row r="4119" spans="16:16">
      <c r="P4119" s="3"/>
    </row>
    <row r="4120" spans="16:16">
      <c r="P4120" s="3"/>
    </row>
    <row r="4121" spans="16:16">
      <c r="P4121" s="3"/>
    </row>
    <row r="4122" spans="16:16">
      <c r="P4122" s="3"/>
    </row>
    <row r="4123" spans="16:16">
      <c r="P4123" s="3"/>
    </row>
    <row r="4124" spans="16:16">
      <c r="P4124" s="3"/>
    </row>
    <row r="4125" spans="16:16">
      <c r="P4125" s="3"/>
    </row>
    <row r="4126" spans="16:16">
      <c r="P4126" s="3"/>
    </row>
    <row r="4127" spans="16:16">
      <c r="P4127" s="3"/>
    </row>
    <row r="4128" spans="16:16">
      <c r="P4128" s="3"/>
    </row>
    <row r="4129" spans="16:16">
      <c r="P4129" s="3"/>
    </row>
    <row r="4130" spans="16:16">
      <c r="P4130" s="3"/>
    </row>
    <row r="4131" spans="16:16">
      <c r="P4131" s="3"/>
    </row>
    <row r="4132" spans="16:16">
      <c r="P4132" s="3"/>
    </row>
    <row r="4133" spans="16:16">
      <c r="P4133" s="3"/>
    </row>
    <row r="4134" spans="16:16">
      <c r="P4134" s="3"/>
    </row>
    <row r="4135" spans="16:16">
      <c r="P4135" s="3"/>
    </row>
    <row r="4136" spans="16:16">
      <c r="P4136" s="3"/>
    </row>
    <row r="4137" spans="16:16">
      <c r="P4137" s="3"/>
    </row>
    <row r="4138" spans="16:16">
      <c r="P4138" s="3"/>
    </row>
    <row r="4139" spans="16:16">
      <c r="P4139" s="3"/>
    </row>
    <row r="4140" spans="16:16">
      <c r="P4140" s="3"/>
    </row>
    <row r="4141" spans="16:16">
      <c r="P4141" s="3"/>
    </row>
    <row r="4142" spans="16:16">
      <c r="P4142" s="3"/>
    </row>
    <row r="4143" spans="16:16">
      <c r="P4143" s="3"/>
    </row>
    <row r="4144" spans="16:16">
      <c r="P4144" s="3"/>
    </row>
    <row r="4145" spans="16:16">
      <c r="P4145" s="3"/>
    </row>
    <row r="4146" spans="16:16">
      <c r="P4146" s="3"/>
    </row>
    <row r="4147" spans="16:16">
      <c r="P4147" s="3"/>
    </row>
    <row r="4148" spans="16:16">
      <c r="P4148" s="3"/>
    </row>
    <row r="4149" spans="16:16">
      <c r="P4149" s="3"/>
    </row>
    <row r="4150" spans="16:16">
      <c r="P4150" s="3"/>
    </row>
    <row r="4151" spans="16:16">
      <c r="P4151" s="3"/>
    </row>
    <row r="4152" spans="16:16">
      <c r="P4152" s="3"/>
    </row>
    <row r="4153" spans="16:16">
      <c r="P4153" s="3"/>
    </row>
    <row r="4154" spans="16:16">
      <c r="P4154" s="3"/>
    </row>
    <row r="4155" spans="16:16">
      <c r="P4155" s="3"/>
    </row>
    <row r="4156" spans="16:16">
      <c r="P4156" s="3"/>
    </row>
    <row r="4157" spans="16:16">
      <c r="P4157" s="3"/>
    </row>
    <row r="4158" spans="16:16">
      <c r="P4158" s="3"/>
    </row>
    <row r="4159" spans="16:16">
      <c r="P4159" s="3"/>
    </row>
    <row r="4160" spans="16:16">
      <c r="P4160" s="3"/>
    </row>
    <row r="4161" spans="16:16">
      <c r="P4161" s="3"/>
    </row>
    <row r="4162" spans="16:16">
      <c r="P4162" s="3"/>
    </row>
    <row r="4163" spans="16:16">
      <c r="P4163" s="3"/>
    </row>
    <row r="4164" spans="16:16">
      <c r="P4164" s="3"/>
    </row>
    <row r="4165" spans="16:16">
      <c r="P4165" s="3"/>
    </row>
    <row r="4166" spans="16:16">
      <c r="P4166" s="3"/>
    </row>
    <row r="4167" spans="16:16">
      <c r="P4167" s="3"/>
    </row>
    <row r="4168" spans="16:16">
      <c r="P4168" s="3"/>
    </row>
    <row r="4169" spans="16:16">
      <c r="P4169" s="3"/>
    </row>
    <row r="4170" spans="16:16">
      <c r="P4170" s="3"/>
    </row>
    <row r="4171" spans="16:16">
      <c r="P4171" s="3"/>
    </row>
    <row r="4172" spans="16:16">
      <c r="P4172" s="3"/>
    </row>
    <row r="4173" spans="16:16">
      <c r="P4173" s="3"/>
    </row>
    <row r="4174" spans="16:16">
      <c r="P4174" s="3"/>
    </row>
    <row r="4175" spans="16:16">
      <c r="P4175" s="3"/>
    </row>
    <row r="4176" spans="16:16">
      <c r="P4176" s="3"/>
    </row>
    <row r="4177" spans="16:16">
      <c r="P4177" s="3"/>
    </row>
    <row r="4178" spans="16:16">
      <c r="P4178" s="3"/>
    </row>
    <row r="4179" spans="16:16">
      <c r="P4179" s="3"/>
    </row>
    <row r="4180" spans="16:16">
      <c r="P4180" s="3"/>
    </row>
    <row r="4181" spans="16:16">
      <c r="P4181" s="3"/>
    </row>
    <row r="4182" spans="16:16">
      <c r="P4182" s="3"/>
    </row>
    <row r="4183" spans="16:16">
      <c r="P4183" s="3"/>
    </row>
    <row r="4184" spans="16:16">
      <c r="P4184" s="3"/>
    </row>
    <row r="4185" spans="16:16">
      <c r="P4185" s="3"/>
    </row>
    <row r="4186" spans="16:16">
      <c r="P4186" s="3"/>
    </row>
    <row r="4187" spans="16:16">
      <c r="P4187" s="3"/>
    </row>
    <row r="4188" spans="16:16">
      <c r="P4188" s="3"/>
    </row>
    <row r="4189" spans="16:16">
      <c r="P4189" s="3"/>
    </row>
    <row r="4190" spans="16:16">
      <c r="P4190" s="3"/>
    </row>
    <row r="4191" spans="16:16">
      <c r="P4191" s="3"/>
    </row>
    <row r="4192" spans="16:16">
      <c r="P4192" s="3"/>
    </row>
    <row r="4193" spans="16:16">
      <c r="P4193" s="3"/>
    </row>
    <row r="4194" spans="16:16">
      <c r="P4194" s="3"/>
    </row>
    <row r="4195" spans="16:16">
      <c r="P4195" s="3"/>
    </row>
    <row r="4196" spans="16:16">
      <c r="P4196" s="3"/>
    </row>
    <row r="4197" spans="16:16">
      <c r="P4197" s="3"/>
    </row>
    <row r="4198" spans="16:16">
      <c r="P4198" s="3"/>
    </row>
    <row r="4199" spans="16:16">
      <c r="P4199" s="3"/>
    </row>
    <row r="4200" spans="16:16">
      <c r="P4200" s="3"/>
    </row>
    <row r="4201" spans="16:16">
      <c r="P4201" s="3"/>
    </row>
    <row r="4202" spans="16:16">
      <c r="P4202" s="3"/>
    </row>
    <row r="4203" spans="16:16">
      <c r="P4203" s="3"/>
    </row>
    <row r="4204" spans="16:16">
      <c r="P4204" s="3"/>
    </row>
    <row r="4205" spans="16:16">
      <c r="P4205" s="3"/>
    </row>
    <row r="4206" spans="16:16">
      <c r="P4206" s="3"/>
    </row>
    <row r="4207" spans="16:16">
      <c r="P4207" s="3"/>
    </row>
    <row r="4208" spans="16:16">
      <c r="P4208" s="3"/>
    </row>
    <row r="4209" spans="16:16">
      <c r="P4209" s="3"/>
    </row>
    <row r="4210" spans="16:16">
      <c r="P4210" s="3"/>
    </row>
    <row r="4211" spans="16:16">
      <c r="P4211" s="3"/>
    </row>
    <row r="4212" spans="16:16">
      <c r="P4212" s="3"/>
    </row>
    <row r="4213" spans="16:16">
      <c r="P4213" s="3"/>
    </row>
    <row r="4214" spans="16:16">
      <c r="P4214" s="3"/>
    </row>
    <row r="4215" spans="16:16">
      <c r="P4215" s="3"/>
    </row>
    <row r="4216" spans="16:16">
      <c r="P4216" s="3"/>
    </row>
    <row r="4217" spans="16:16">
      <c r="P4217" s="3"/>
    </row>
    <row r="4218" spans="16:16">
      <c r="P4218" s="3"/>
    </row>
    <row r="4219" spans="16:16">
      <c r="P4219" s="3"/>
    </row>
    <row r="4220" spans="16:16">
      <c r="P4220" s="3"/>
    </row>
    <row r="4221" spans="16:16">
      <c r="P4221" s="3"/>
    </row>
    <row r="4222" spans="16:16">
      <c r="P4222" s="3"/>
    </row>
    <row r="4223" spans="16:16">
      <c r="P4223" s="3"/>
    </row>
    <row r="4224" spans="16:16">
      <c r="P4224" s="3"/>
    </row>
    <row r="4225" spans="16:16">
      <c r="P4225" s="3"/>
    </row>
    <row r="4226" spans="16:16">
      <c r="P4226" s="3"/>
    </row>
    <row r="4227" spans="16:16">
      <c r="P4227" s="3"/>
    </row>
    <row r="4228" spans="16:16">
      <c r="P4228" s="3"/>
    </row>
    <row r="4229" spans="16:16">
      <c r="P4229" s="3"/>
    </row>
    <row r="4230" spans="16:16">
      <c r="P4230" s="3"/>
    </row>
    <row r="4231" spans="16:16">
      <c r="P4231" s="3"/>
    </row>
    <row r="4232" spans="16:16">
      <c r="P4232" s="3"/>
    </row>
    <row r="4233" spans="16:16">
      <c r="P4233" s="3"/>
    </row>
    <row r="4234" spans="16:16">
      <c r="P4234" s="3"/>
    </row>
    <row r="4235" spans="16:16">
      <c r="P4235" s="3"/>
    </row>
    <row r="4236" spans="16:16">
      <c r="P4236" s="3"/>
    </row>
    <row r="4237" spans="16:16">
      <c r="P4237" s="3"/>
    </row>
    <row r="4238" spans="16:16">
      <c r="P4238" s="3"/>
    </row>
    <row r="4239" spans="16:16">
      <c r="P4239" s="3"/>
    </row>
    <row r="4240" spans="16:16">
      <c r="P4240" s="3"/>
    </row>
    <row r="4241" spans="16:16">
      <c r="P4241" s="3"/>
    </row>
    <row r="4242" spans="16:16">
      <c r="P4242" s="3"/>
    </row>
    <row r="4243" spans="16:16">
      <c r="P4243" s="3"/>
    </row>
    <row r="4244" spans="16:16">
      <c r="P4244" s="3"/>
    </row>
    <row r="4245" spans="16:16">
      <c r="P4245" s="3"/>
    </row>
    <row r="4246" spans="16:16">
      <c r="P4246" s="3"/>
    </row>
    <row r="4247" spans="16:16">
      <c r="P4247" s="3"/>
    </row>
    <row r="4248" spans="16:16">
      <c r="P4248" s="3"/>
    </row>
    <row r="4249" spans="16:16">
      <c r="P4249" s="3"/>
    </row>
    <row r="4250" spans="16:16">
      <c r="P4250" s="3"/>
    </row>
    <row r="4251" spans="16:16">
      <c r="P4251" s="3"/>
    </row>
    <row r="4252" spans="16:16">
      <c r="P4252" s="3"/>
    </row>
    <row r="4253" spans="16:16">
      <c r="P4253" s="3"/>
    </row>
    <row r="4254" spans="16:16">
      <c r="P4254" s="3"/>
    </row>
    <row r="4255" spans="16:16">
      <c r="P4255" s="3"/>
    </row>
    <row r="4256" spans="16:16">
      <c r="P4256" s="3"/>
    </row>
    <row r="4257" spans="16:16">
      <c r="P4257" s="3"/>
    </row>
    <row r="4258" spans="16:16">
      <c r="P4258" s="3"/>
    </row>
    <row r="4259" spans="16:16">
      <c r="P4259" s="3"/>
    </row>
    <row r="4260" spans="16:16">
      <c r="P4260" s="3"/>
    </row>
    <row r="4261" spans="16:16">
      <c r="P4261" s="3"/>
    </row>
    <row r="4262" spans="16:16">
      <c r="P4262" s="3"/>
    </row>
    <row r="4263" spans="16:16">
      <c r="P4263" s="3"/>
    </row>
    <row r="4264" spans="16:16">
      <c r="P4264" s="3"/>
    </row>
    <row r="4265" spans="16:16">
      <c r="P4265" s="3"/>
    </row>
    <row r="4266" spans="16:16">
      <c r="P4266" s="3"/>
    </row>
    <row r="4267" spans="16:16">
      <c r="P4267" s="3"/>
    </row>
    <row r="4268" spans="16:16">
      <c r="P4268" s="3"/>
    </row>
    <row r="4269" spans="16:16">
      <c r="P4269" s="3"/>
    </row>
    <row r="4270" spans="16:16">
      <c r="P4270" s="3"/>
    </row>
    <row r="4271" spans="16:16">
      <c r="P4271" s="3"/>
    </row>
    <row r="4272" spans="16:16">
      <c r="P4272" s="3"/>
    </row>
    <row r="4273" spans="16:16">
      <c r="P4273" s="3"/>
    </row>
    <row r="4274" spans="16:16">
      <c r="P4274" s="3"/>
    </row>
    <row r="4275" spans="16:16">
      <c r="P4275" s="3"/>
    </row>
    <row r="4276" spans="16:16">
      <c r="P4276" s="3"/>
    </row>
    <row r="4277" spans="16:16">
      <c r="P4277" s="3"/>
    </row>
    <row r="4278" spans="16:16">
      <c r="P4278" s="3"/>
    </row>
    <row r="4279" spans="16:16">
      <c r="P4279" s="3"/>
    </row>
    <row r="4280" spans="16:16">
      <c r="P4280" s="3"/>
    </row>
    <row r="4281" spans="16:16">
      <c r="P4281" s="3"/>
    </row>
    <row r="4282" spans="16:16">
      <c r="P4282" s="3"/>
    </row>
    <row r="4283" spans="16:16">
      <c r="P4283" s="3"/>
    </row>
    <row r="4284" spans="16:16">
      <c r="P4284" s="3"/>
    </row>
    <row r="4285" spans="16:16">
      <c r="P4285" s="3"/>
    </row>
    <row r="4286" spans="16:16">
      <c r="P4286" s="3"/>
    </row>
    <row r="4287" spans="16:16">
      <c r="P4287" s="3"/>
    </row>
    <row r="4288" spans="16:16">
      <c r="P4288" s="3"/>
    </row>
    <row r="4289" spans="16:16">
      <c r="P4289" s="3"/>
    </row>
    <row r="4290" spans="16:16">
      <c r="P4290" s="3"/>
    </row>
    <row r="4291" spans="16:16">
      <c r="P4291" s="3"/>
    </row>
    <row r="4292" spans="16:16">
      <c r="P4292" s="3"/>
    </row>
    <row r="4293" spans="16:16">
      <c r="P4293" s="3"/>
    </row>
    <row r="4294" spans="16:16">
      <c r="P4294" s="3"/>
    </row>
    <row r="4295" spans="16:16">
      <c r="P4295" s="3"/>
    </row>
    <row r="4296" spans="16:16">
      <c r="P4296" s="3"/>
    </row>
    <row r="4297" spans="16:16">
      <c r="P4297" s="3"/>
    </row>
    <row r="4298" spans="16:16">
      <c r="P4298" s="3"/>
    </row>
    <row r="4299" spans="16:16">
      <c r="P4299" s="3"/>
    </row>
    <row r="4300" spans="16:16">
      <c r="P4300" s="3"/>
    </row>
    <row r="4301" spans="16:16">
      <c r="P4301" s="3"/>
    </row>
    <row r="4302" spans="16:16">
      <c r="P4302" s="3"/>
    </row>
    <row r="4303" spans="16:16">
      <c r="P4303" s="3"/>
    </row>
    <row r="4304" spans="16:16">
      <c r="P4304" s="3"/>
    </row>
    <row r="4305" spans="16:16">
      <c r="P4305" s="3"/>
    </row>
    <row r="4306" spans="16:16">
      <c r="P4306" s="3"/>
    </row>
    <row r="4307" spans="16:16">
      <c r="P4307" s="3"/>
    </row>
    <row r="4308" spans="16:16">
      <c r="P4308" s="3"/>
    </row>
    <row r="4309" spans="16:16">
      <c r="P4309" s="3"/>
    </row>
    <row r="4310" spans="16:16">
      <c r="P4310" s="3"/>
    </row>
    <row r="4311" spans="16:16">
      <c r="P4311" s="3"/>
    </row>
    <row r="4312" spans="16:16">
      <c r="P4312" s="3"/>
    </row>
    <row r="4313" spans="16:16">
      <c r="P4313" s="3"/>
    </row>
    <row r="4314" spans="16:16">
      <c r="P4314" s="3"/>
    </row>
    <row r="4315" spans="16:16">
      <c r="P4315" s="3"/>
    </row>
    <row r="4316" spans="16:16">
      <c r="P4316" s="3"/>
    </row>
    <row r="4317" spans="16:16">
      <c r="P4317" s="3"/>
    </row>
    <row r="4318" spans="16:16">
      <c r="P4318" s="3"/>
    </row>
    <row r="4319" spans="16:16">
      <c r="P4319" s="3"/>
    </row>
    <row r="4320" spans="16:16">
      <c r="P4320" s="3"/>
    </row>
    <row r="4321" spans="16:16">
      <c r="P4321" s="3"/>
    </row>
    <row r="4322" spans="16:16">
      <c r="P4322" s="3"/>
    </row>
    <row r="4323" spans="16:16">
      <c r="P4323" s="3"/>
    </row>
    <row r="4324" spans="16:16">
      <c r="P4324" s="3"/>
    </row>
    <row r="4325" spans="16:16">
      <c r="P4325" s="3"/>
    </row>
    <row r="4326" spans="16:16">
      <c r="P4326" s="3"/>
    </row>
    <row r="4327" spans="16:16">
      <c r="P4327" s="3"/>
    </row>
    <row r="4328" spans="16:16">
      <c r="P4328" s="3"/>
    </row>
    <row r="4329" spans="16:16">
      <c r="P4329" s="3"/>
    </row>
    <row r="4330" spans="16:16">
      <c r="P4330" s="3"/>
    </row>
    <row r="4331" spans="16:16">
      <c r="P4331" s="3"/>
    </row>
    <row r="4332" spans="16:16">
      <c r="P4332" s="3"/>
    </row>
    <row r="4333" spans="16:16">
      <c r="P4333" s="3"/>
    </row>
    <row r="4334" spans="16:16">
      <c r="P4334" s="3"/>
    </row>
    <row r="4335" spans="16:16">
      <c r="P4335" s="3"/>
    </row>
    <row r="4336" spans="16:16">
      <c r="P4336" s="3"/>
    </row>
    <row r="4337" spans="16:16">
      <c r="P4337" s="3"/>
    </row>
    <row r="4338" spans="16:16">
      <c r="P4338" s="3"/>
    </row>
    <row r="4339" spans="16:16">
      <c r="P4339" s="3"/>
    </row>
    <row r="4340" spans="16:16">
      <c r="P4340" s="3"/>
    </row>
    <row r="4341" spans="16:16">
      <c r="P4341" s="3"/>
    </row>
    <row r="4342" spans="16:16">
      <c r="P4342" s="3"/>
    </row>
    <row r="4343" spans="16:16">
      <c r="P4343" s="3"/>
    </row>
    <row r="4344" spans="16:16">
      <c r="P4344" s="3"/>
    </row>
    <row r="4345" spans="16:16">
      <c r="P4345" s="3"/>
    </row>
    <row r="4346" spans="16:16">
      <c r="P4346" s="3"/>
    </row>
    <row r="4347" spans="16:16">
      <c r="P4347" s="3"/>
    </row>
    <row r="4348" spans="16:16">
      <c r="P4348" s="3"/>
    </row>
    <row r="4349" spans="16:16">
      <c r="P4349" s="3"/>
    </row>
    <row r="4350" spans="16:16">
      <c r="P4350" s="3"/>
    </row>
    <row r="4351" spans="16:16">
      <c r="P4351" s="3"/>
    </row>
    <row r="4352" spans="16:16">
      <c r="P4352" s="3"/>
    </row>
    <row r="4353" spans="16:16">
      <c r="P4353" s="3"/>
    </row>
    <row r="4354" spans="16:16">
      <c r="P4354" s="3"/>
    </row>
    <row r="4355" spans="16:16">
      <c r="P4355" s="3"/>
    </row>
    <row r="4356" spans="16:16">
      <c r="P4356" s="3"/>
    </row>
    <row r="4357" spans="16:16">
      <c r="P4357" s="3"/>
    </row>
    <row r="4358" spans="16:16">
      <c r="P4358" s="3"/>
    </row>
    <row r="4359" spans="16:16">
      <c r="P4359" s="3"/>
    </row>
    <row r="4360" spans="16:16">
      <c r="P4360" s="3"/>
    </row>
    <row r="4361" spans="16:16">
      <c r="P4361" s="3"/>
    </row>
    <row r="4362" spans="16:16">
      <c r="P4362" s="3"/>
    </row>
    <row r="4363" spans="16:16">
      <c r="P4363" s="3"/>
    </row>
    <row r="4364" spans="16:16">
      <c r="P4364" s="3"/>
    </row>
    <row r="4365" spans="16:16">
      <c r="P4365" s="3"/>
    </row>
    <row r="4366" spans="16:16">
      <c r="P4366" s="3"/>
    </row>
    <row r="4367" spans="16:16">
      <c r="P4367" s="3"/>
    </row>
    <row r="4368" spans="16:16">
      <c r="P4368" s="3"/>
    </row>
    <row r="4369" spans="16:16">
      <c r="P4369" s="3"/>
    </row>
    <row r="4370" spans="16:16">
      <c r="P4370" s="3"/>
    </row>
    <row r="4371" spans="16:16">
      <c r="P4371" s="3"/>
    </row>
    <row r="4372" spans="16:16">
      <c r="P4372" s="3"/>
    </row>
    <row r="4373" spans="16:16">
      <c r="P4373" s="3"/>
    </row>
    <row r="4374" spans="16:16">
      <c r="P4374" s="3"/>
    </row>
    <row r="4375" spans="16:16">
      <c r="P4375" s="3"/>
    </row>
    <row r="4376" spans="16:16">
      <c r="P4376" s="3"/>
    </row>
    <row r="4377" spans="16:16">
      <c r="P4377" s="3"/>
    </row>
    <row r="4378" spans="16:16">
      <c r="P4378" s="3"/>
    </row>
    <row r="4379" spans="16:16">
      <c r="P4379" s="3"/>
    </row>
    <row r="4380" spans="16:16">
      <c r="P4380" s="3"/>
    </row>
    <row r="4381" spans="16:16">
      <c r="P4381" s="3"/>
    </row>
    <row r="4382" spans="16:16">
      <c r="P4382" s="3"/>
    </row>
    <row r="4383" spans="16:16">
      <c r="P4383" s="3"/>
    </row>
    <row r="4384" spans="16:16">
      <c r="P4384" s="3"/>
    </row>
    <row r="4385" spans="16:16">
      <c r="P4385" s="3"/>
    </row>
    <row r="4386" spans="16:16">
      <c r="P4386" s="3"/>
    </row>
    <row r="4387" spans="16:16">
      <c r="P4387" s="3"/>
    </row>
    <row r="4388" spans="16:16">
      <c r="P4388" s="3"/>
    </row>
    <row r="4389" spans="16:16">
      <c r="P4389" s="3"/>
    </row>
    <row r="4390" spans="16:16">
      <c r="P4390" s="3"/>
    </row>
    <row r="4391" spans="16:16">
      <c r="P4391" s="3"/>
    </row>
    <row r="4392" spans="16:16">
      <c r="P4392" s="3"/>
    </row>
    <row r="4393" spans="16:16">
      <c r="P4393" s="3"/>
    </row>
    <row r="4394" spans="16:16">
      <c r="P4394" s="3"/>
    </row>
    <row r="4395" spans="16:16">
      <c r="P4395" s="3"/>
    </row>
    <row r="4396" spans="16:16">
      <c r="P4396" s="3"/>
    </row>
    <row r="4397" spans="16:16">
      <c r="P4397" s="3"/>
    </row>
    <row r="4398" spans="16:16">
      <c r="P4398" s="3"/>
    </row>
    <row r="4399" spans="16:16">
      <c r="P4399" s="3"/>
    </row>
    <row r="4400" spans="16:16">
      <c r="P4400" s="3"/>
    </row>
    <row r="4401" spans="16:16">
      <c r="P4401" s="3"/>
    </row>
    <row r="4402" spans="16:16">
      <c r="P4402" s="3"/>
    </row>
    <row r="4403" spans="16:16">
      <c r="P4403" s="3"/>
    </row>
    <row r="4404" spans="16:16">
      <c r="P4404" s="3"/>
    </row>
    <row r="4405" spans="16:16">
      <c r="P4405" s="3"/>
    </row>
    <row r="4406" spans="16:16">
      <c r="P4406" s="3"/>
    </row>
    <row r="4407" spans="16:16">
      <c r="P4407" s="3"/>
    </row>
    <row r="4408" spans="16:16">
      <c r="P4408" s="3"/>
    </row>
    <row r="4409" spans="16:16">
      <c r="P4409" s="3"/>
    </row>
    <row r="4410" spans="16:16">
      <c r="P4410" s="3"/>
    </row>
    <row r="4411" spans="16:16">
      <c r="P4411" s="3"/>
    </row>
    <row r="4412" spans="16:16">
      <c r="P4412" s="3"/>
    </row>
    <row r="4413" spans="16:16">
      <c r="P4413" s="3"/>
    </row>
    <row r="4414" spans="16:16">
      <c r="P4414" s="3"/>
    </row>
    <row r="4415" spans="16:16">
      <c r="P4415" s="3"/>
    </row>
    <row r="4416" spans="16:16">
      <c r="P4416" s="3"/>
    </row>
    <row r="4417" spans="16:16">
      <c r="P4417" s="3"/>
    </row>
    <row r="4418" spans="16:16">
      <c r="P4418" s="3"/>
    </row>
    <row r="4419" spans="16:16">
      <c r="P4419" s="3"/>
    </row>
    <row r="4420" spans="16:16">
      <c r="P4420" s="3"/>
    </row>
    <row r="4421" spans="16:16">
      <c r="P4421" s="3"/>
    </row>
    <row r="4422" spans="16:16">
      <c r="P4422" s="3"/>
    </row>
    <row r="4423" spans="16:16">
      <c r="P4423" s="3"/>
    </row>
    <row r="4424" spans="16:16">
      <c r="P4424" s="3"/>
    </row>
    <row r="4425" spans="16:16">
      <c r="P4425" s="3"/>
    </row>
    <row r="4426" spans="16:16">
      <c r="P4426" s="3"/>
    </row>
    <row r="4427" spans="16:16">
      <c r="P4427" s="3"/>
    </row>
    <row r="4428" spans="16:16">
      <c r="P4428" s="3"/>
    </row>
    <row r="4429" spans="16:16">
      <c r="P4429" s="3"/>
    </row>
    <row r="4430" spans="16:16">
      <c r="P4430" s="3"/>
    </row>
    <row r="4431" spans="16:16">
      <c r="P4431" s="3"/>
    </row>
    <row r="4432" spans="16:16">
      <c r="P4432" s="3"/>
    </row>
    <row r="4433" spans="16:16">
      <c r="P4433" s="3"/>
    </row>
    <row r="4434" spans="16:16">
      <c r="P4434" s="3"/>
    </row>
    <row r="4435" spans="16:16">
      <c r="P4435" s="3"/>
    </row>
    <row r="4436" spans="16:16">
      <c r="P4436" s="3"/>
    </row>
    <row r="4437" spans="16:16">
      <c r="P4437" s="3"/>
    </row>
    <row r="4438" spans="16:16">
      <c r="P4438" s="3"/>
    </row>
    <row r="4439" spans="16:16">
      <c r="P4439" s="3"/>
    </row>
    <row r="4440" spans="16:16">
      <c r="P4440" s="3"/>
    </row>
    <row r="4441" spans="16:16">
      <c r="P4441" s="3"/>
    </row>
    <row r="4442" spans="16:16">
      <c r="P4442" s="3"/>
    </row>
    <row r="4443" spans="16:16">
      <c r="P4443" s="3"/>
    </row>
    <row r="4444" spans="16:16">
      <c r="P4444" s="3"/>
    </row>
    <row r="4445" spans="16:16">
      <c r="P4445" s="3"/>
    </row>
    <row r="4446" spans="16:16">
      <c r="P4446" s="3"/>
    </row>
    <row r="4447" spans="16:16">
      <c r="P4447" s="3"/>
    </row>
    <row r="4448" spans="16:16">
      <c r="P4448" s="3"/>
    </row>
    <row r="4449" spans="16:16">
      <c r="P4449" s="3"/>
    </row>
    <row r="4450" spans="16:16">
      <c r="P4450" s="3"/>
    </row>
    <row r="4451" spans="16:16">
      <c r="P4451" s="3"/>
    </row>
    <row r="4452" spans="16:16">
      <c r="P4452" s="3"/>
    </row>
    <row r="4453" spans="16:16">
      <c r="P4453" s="3"/>
    </row>
    <row r="4454" spans="16:16">
      <c r="P4454" s="3"/>
    </row>
    <row r="4455" spans="16:16">
      <c r="P4455" s="3"/>
    </row>
    <row r="4456" spans="16:16">
      <c r="P4456" s="3"/>
    </row>
    <row r="4457" spans="16:16">
      <c r="P4457" s="3"/>
    </row>
    <row r="4458" spans="16:16">
      <c r="P4458" s="3"/>
    </row>
    <row r="4459" spans="16:16">
      <c r="P4459" s="3"/>
    </row>
    <row r="4460" spans="16:16">
      <c r="P4460" s="3"/>
    </row>
    <row r="4461" spans="16:16">
      <c r="P4461" s="3"/>
    </row>
    <row r="4462" spans="16:16">
      <c r="P4462" s="3"/>
    </row>
    <row r="4463" spans="16:16">
      <c r="P4463" s="3"/>
    </row>
    <row r="4464" spans="16:16">
      <c r="P4464" s="3"/>
    </row>
    <row r="4465" spans="16:16">
      <c r="P4465" s="3"/>
    </row>
    <row r="4466" spans="16:16">
      <c r="P4466" s="3"/>
    </row>
    <row r="4467" spans="16:16">
      <c r="P4467" s="3"/>
    </row>
    <row r="4468" spans="16:16">
      <c r="P4468" s="3"/>
    </row>
    <row r="4469" spans="16:16">
      <c r="P4469" s="3"/>
    </row>
    <row r="4470" spans="16:16">
      <c r="P4470" s="3"/>
    </row>
    <row r="4471" spans="16:16">
      <c r="P4471" s="3"/>
    </row>
    <row r="4472" spans="16:16">
      <c r="P4472" s="3"/>
    </row>
    <row r="4473" spans="16:16">
      <c r="P4473" s="3"/>
    </row>
    <row r="4474" spans="16:16">
      <c r="P4474" s="3"/>
    </row>
    <row r="4475" spans="16:16">
      <c r="P4475" s="3"/>
    </row>
    <row r="4476" spans="16:16">
      <c r="P4476" s="3"/>
    </row>
    <row r="4477" spans="16:16">
      <c r="P4477" s="3"/>
    </row>
    <row r="4478" spans="16:16">
      <c r="P4478" s="3"/>
    </row>
    <row r="4479" spans="16:16">
      <c r="P4479" s="3"/>
    </row>
    <row r="4480" spans="16:16">
      <c r="P4480" s="3"/>
    </row>
    <row r="4481" spans="16:16">
      <c r="P4481" s="3"/>
    </row>
    <row r="4482" spans="16:16">
      <c r="P4482" s="3"/>
    </row>
    <row r="4483" spans="16:16">
      <c r="P4483" s="3"/>
    </row>
    <row r="4484" spans="16:16">
      <c r="P4484" s="3"/>
    </row>
    <row r="4485" spans="16:16">
      <c r="P4485" s="3"/>
    </row>
    <row r="4486" spans="16:16">
      <c r="P4486" s="3"/>
    </row>
    <row r="4487" spans="16:16">
      <c r="P4487" s="3"/>
    </row>
    <row r="4488" spans="16:16">
      <c r="P4488" s="3"/>
    </row>
    <row r="4489" spans="16:16">
      <c r="P4489" s="3"/>
    </row>
    <row r="4490" spans="16:16">
      <c r="P4490" s="3"/>
    </row>
    <row r="4491" spans="16:16">
      <c r="P4491" s="3"/>
    </row>
    <row r="4492" spans="16:16">
      <c r="P4492" s="3"/>
    </row>
    <row r="4493" spans="16:16">
      <c r="P4493" s="3"/>
    </row>
    <row r="4494" spans="16:16">
      <c r="P4494" s="3"/>
    </row>
    <row r="4495" spans="16:16">
      <c r="P4495" s="3"/>
    </row>
    <row r="4496" spans="16:16">
      <c r="P4496" s="3"/>
    </row>
    <row r="4497" spans="16:16">
      <c r="P4497" s="3"/>
    </row>
    <row r="4498" spans="16:16">
      <c r="P4498" s="3"/>
    </row>
    <row r="4499" spans="16:16">
      <c r="P4499" s="3"/>
    </row>
    <row r="4500" spans="16:16">
      <c r="P4500" s="3"/>
    </row>
    <row r="4501" spans="16:16">
      <c r="P4501" s="3"/>
    </row>
    <row r="4502" spans="16:16">
      <c r="P4502" s="3"/>
    </row>
    <row r="4503" spans="16:16">
      <c r="P4503" s="3"/>
    </row>
    <row r="4504" spans="16:16">
      <c r="P4504" s="3"/>
    </row>
    <row r="4505" spans="16:16">
      <c r="P4505" s="3"/>
    </row>
    <row r="4506" spans="16:16">
      <c r="P4506" s="3"/>
    </row>
    <row r="4507" spans="16:16">
      <c r="P4507" s="3"/>
    </row>
    <row r="4508" spans="16:16">
      <c r="P4508" s="3"/>
    </row>
    <row r="4509" spans="16:16">
      <c r="P4509" s="3"/>
    </row>
    <row r="4510" spans="16:16">
      <c r="P4510" s="3"/>
    </row>
    <row r="4511" spans="16:16">
      <c r="P4511" s="3"/>
    </row>
    <row r="4512" spans="16:16">
      <c r="P4512" s="3"/>
    </row>
    <row r="4513" spans="16:16">
      <c r="P4513" s="3"/>
    </row>
    <row r="4514" spans="16:16">
      <c r="P4514" s="3"/>
    </row>
    <row r="4515" spans="16:16">
      <c r="P4515" s="3"/>
    </row>
    <row r="4516" spans="16:16">
      <c r="P4516" s="3"/>
    </row>
    <row r="4517" spans="16:16">
      <c r="P4517" s="3"/>
    </row>
    <row r="4518" spans="16:16">
      <c r="P4518" s="3"/>
    </row>
    <row r="4519" spans="16:16">
      <c r="P4519" s="3"/>
    </row>
    <row r="4520" spans="16:16">
      <c r="P4520" s="3"/>
    </row>
    <row r="4521" spans="16:16">
      <c r="P4521" s="3"/>
    </row>
    <row r="4522" spans="16:16">
      <c r="P4522" s="3"/>
    </row>
    <row r="4523" spans="16:16">
      <c r="P4523" s="3"/>
    </row>
    <row r="4524" spans="16:16">
      <c r="P4524" s="3"/>
    </row>
    <row r="4525" spans="16:16">
      <c r="P4525" s="3"/>
    </row>
    <row r="4526" spans="16:16">
      <c r="P4526" s="3"/>
    </row>
    <row r="4527" spans="16:16">
      <c r="P4527" s="3"/>
    </row>
    <row r="4528" spans="16:16">
      <c r="P4528" s="3"/>
    </row>
    <row r="4529" spans="16:16">
      <c r="P4529" s="3"/>
    </row>
    <row r="4530" spans="16:16">
      <c r="P4530" s="3"/>
    </row>
    <row r="4531" spans="16:16">
      <c r="P4531" s="3"/>
    </row>
    <row r="4532" spans="16:16">
      <c r="P4532" s="3"/>
    </row>
    <row r="4533" spans="16:16">
      <c r="P4533" s="3"/>
    </row>
    <row r="4534" spans="16:16">
      <c r="P4534" s="3"/>
    </row>
    <row r="4535" spans="16:16">
      <c r="P4535" s="3"/>
    </row>
    <row r="4536" spans="16:16">
      <c r="P4536" s="3"/>
    </row>
    <row r="4537" spans="16:16">
      <c r="P4537" s="3"/>
    </row>
    <row r="4538" spans="16:16">
      <c r="P4538" s="3"/>
    </row>
    <row r="4539" spans="16:16">
      <c r="P4539" s="3"/>
    </row>
    <row r="4540" spans="16:16">
      <c r="P4540" s="3"/>
    </row>
    <row r="4541" spans="16:16">
      <c r="P4541" s="3"/>
    </row>
    <row r="4542" spans="16:16">
      <c r="P4542" s="3"/>
    </row>
    <row r="4543" spans="16:16">
      <c r="P4543" s="3"/>
    </row>
    <row r="4544" spans="16:16">
      <c r="P4544" s="3"/>
    </row>
    <row r="4545" spans="16:16">
      <c r="P4545" s="3"/>
    </row>
    <row r="4546" spans="16:16">
      <c r="P4546" s="3"/>
    </row>
    <row r="4547" spans="16:16">
      <c r="P4547" s="3"/>
    </row>
    <row r="4548" spans="16:16">
      <c r="P4548" s="3"/>
    </row>
    <row r="4549" spans="16:16">
      <c r="P4549" s="3"/>
    </row>
    <row r="4550" spans="16:16">
      <c r="P4550" s="3"/>
    </row>
    <row r="4551" spans="16:16">
      <c r="P4551" s="3"/>
    </row>
    <row r="4552" spans="16:16">
      <c r="P4552" s="3"/>
    </row>
    <row r="4553" spans="16:16">
      <c r="P4553" s="3"/>
    </row>
    <row r="4554" spans="16:16">
      <c r="P4554" s="3"/>
    </row>
    <row r="4555" spans="16:16">
      <c r="P4555" s="3"/>
    </row>
    <row r="4556" spans="16:16">
      <c r="P4556" s="3"/>
    </row>
    <row r="4557" spans="16:16">
      <c r="P4557" s="3"/>
    </row>
    <row r="4558" spans="16:16">
      <c r="P4558" s="3"/>
    </row>
    <row r="4559" spans="16:16">
      <c r="P4559" s="3"/>
    </row>
    <row r="4560" spans="16:16">
      <c r="P4560" s="3"/>
    </row>
    <row r="4561" spans="16:16">
      <c r="P4561" s="3"/>
    </row>
    <row r="4562" spans="16:16">
      <c r="P4562" s="3"/>
    </row>
    <row r="4563" spans="16:16">
      <c r="P4563" s="3"/>
    </row>
    <row r="4564" spans="16:16">
      <c r="P4564" s="3"/>
    </row>
    <row r="4565" spans="16:16">
      <c r="P4565" s="3"/>
    </row>
    <row r="4566" spans="16:16">
      <c r="P4566" s="3"/>
    </row>
    <row r="4567" spans="16:16">
      <c r="P4567" s="3"/>
    </row>
    <row r="4568" spans="16:16">
      <c r="P4568" s="3"/>
    </row>
    <row r="4569" spans="16:16">
      <c r="P4569" s="3"/>
    </row>
    <row r="4570" spans="16:16">
      <c r="P4570" s="3"/>
    </row>
    <row r="4571" spans="16:16">
      <c r="P4571" s="3"/>
    </row>
    <row r="4572" spans="16:16">
      <c r="P4572" s="3"/>
    </row>
    <row r="4573" spans="16:16">
      <c r="P4573" s="3"/>
    </row>
    <row r="4574" spans="16:16">
      <c r="P4574" s="3"/>
    </row>
    <row r="4575" spans="16:16">
      <c r="P4575" s="3"/>
    </row>
    <row r="4576" spans="16:16">
      <c r="P4576" s="3"/>
    </row>
    <row r="4577" spans="16:16">
      <c r="P4577" s="3"/>
    </row>
    <row r="4578" spans="16:16">
      <c r="P4578" s="3"/>
    </row>
    <row r="4579" spans="16:16">
      <c r="P4579" s="3"/>
    </row>
    <row r="4580" spans="16:16">
      <c r="P4580" s="3"/>
    </row>
    <row r="4581" spans="16:16">
      <c r="P4581" s="3"/>
    </row>
    <row r="4582" spans="16:16">
      <c r="P4582" s="3"/>
    </row>
    <row r="4583" spans="16:16">
      <c r="P4583" s="3"/>
    </row>
    <row r="4584" spans="16:16">
      <c r="P4584" s="3"/>
    </row>
    <row r="4585" spans="16:16">
      <c r="P4585" s="3"/>
    </row>
    <row r="4586" spans="16:16">
      <c r="P4586" s="3"/>
    </row>
    <row r="4587" spans="16:16">
      <c r="P4587" s="3"/>
    </row>
    <row r="4588" spans="16:16">
      <c r="P4588" s="3"/>
    </row>
    <row r="4589" spans="16:16">
      <c r="P4589" s="3"/>
    </row>
    <row r="4590" spans="16:16">
      <c r="P4590" s="3"/>
    </row>
    <row r="4591" spans="16:16">
      <c r="P4591" s="3"/>
    </row>
    <row r="4592" spans="16:16">
      <c r="P4592" s="3"/>
    </row>
    <row r="4593" spans="16:16">
      <c r="P4593" s="3"/>
    </row>
    <row r="4594" spans="16:16">
      <c r="P4594" s="3"/>
    </row>
    <row r="4595" spans="16:16">
      <c r="P4595" s="3"/>
    </row>
    <row r="4596" spans="16:16">
      <c r="P4596" s="3"/>
    </row>
    <row r="4597" spans="16:16">
      <c r="P4597" s="3"/>
    </row>
    <row r="4598" spans="16:16">
      <c r="P4598" s="3"/>
    </row>
    <row r="4599" spans="16:16">
      <c r="P4599" s="3"/>
    </row>
    <row r="4600" spans="16:16">
      <c r="P4600" s="3"/>
    </row>
    <row r="4601" spans="16:16">
      <c r="P4601" s="3"/>
    </row>
    <row r="4602" spans="16:16">
      <c r="P4602" s="3"/>
    </row>
    <row r="4603" spans="16:16">
      <c r="P4603" s="3"/>
    </row>
    <row r="4604" spans="16:16">
      <c r="P4604" s="3"/>
    </row>
    <row r="4605" spans="16:16">
      <c r="P4605" s="3"/>
    </row>
    <row r="4606" spans="16:16">
      <c r="P4606" s="3"/>
    </row>
    <row r="4607" spans="16:16">
      <c r="P4607" s="3"/>
    </row>
    <row r="4608" spans="16:16">
      <c r="P4608" s="3"/>
    </row>
    <row r="4609" spans="16:16">
      <c r="P4609" s="3"/>
    </row>
    <row r="4610" spans="16:16">
      <c r="P4610" s="3"/>
    </row>
    <row r="4611" spans="16:16">
      <c r="P4611" s="3"/>
    </row>
    <row r="4612" spans="16:16">
      <c r="P4612" s="3"/>
    </row>
    <row r="4613" spans="16:16">
      <c r="P4613" s="3"/>
    </row>
    <row r="4614" spans="16:16">
      <c r="P4614" s="3"/>
    </row>
    <row r="4615" spans="16:16">
      <c r="P4615" s="3"/>
    </row>
    <row r="4616" spans="16:16">
      <c r="P4616" s="3"/>
    </row>
    <row r="4617" spans="16:16">
      <c r="P4617" s="3"/>
    </row>
    <row r="4618" spans="16:16">
      <c r="P4618" s="3"/>
    </row>
    <row r="4619" spans="16:16">
      <c r="P4619" s="3"/>
    </row>
    <row r="4620" spans="16:16">
      <c r="P4620" s="3"/>
    </row>
    <row r="4621" spans="16:16">
      <c r="P4621" s="3"/>
    </row>
    <row r="4622" spans="16:16">
      <c r="P4622" s="3"/>
    </row>
    <row r="4623" spans="16:16">
      <c r="P4623" s="3"/>
    </row>
    <row r="4624" spans="16:16">
      <c r="P4624" s="3"/>
    </row>
    <row r="4625" spans="16:16">
      <c r="P4625" s="3"/>
    </row>
    <row r="4626" spans="16:16">
      <c r="P4626" s="3"/>
    </row>
    <row r="4627" spans="16:16">
      <c r="P4627" s="3"/>
    </row>
    <row r="4628" spans="16:16">
      <c r="P4628" s="3"/>
    </row>
    <row r="4629" spans="16:16">
      <c r="P4629" s="3"/>
    </row>
    <row r="4630" spans="16:16">
      <c r="P4630" s="3"/>
    </row>
    <row r="4631" spans="16:16">
      <c r="P4631" s="3"/>
    </row>
    <row r="4632" spans="16:16">
      <c r="P4632" s="3"/>
    </row>
    <row r="4633" spans="16:16">
      <c r="P4633" s="3"/>
    </row>
    <row r="4634" spans="16:16">
      <c r="P4634" s="3"/>
    </row>
    <row r="4635" spans="16:16">
      <c r="P4635" s="3"/>
    </row>
    <row r="4636" spans="16:16">
      <c r="P4636" s="3"/>
    </row>
    <row r="4637" spans="16:16">
      <c r="P4637" s="3"/>
    </row>
    <row r="4638" spans="16:16">
      <c r="P4638" s="3"/>
    </row>
    <row r="4639" spans="16:16">
      <c r="P4639" s="3"/>
    </row>
    <row r="4640" spans="16:16">
      <c r="P4640" s="3"/>
    </row>
    <row r="4641" spans="16:16">
      <c r="P4641" s="3"/>
    </row>
    <row r="4642" spans="16:16">
      <c r="P4642" s="3"/>
    </row>
    <row r="4643" spans="16:16">
      <c r="P4643" s="3"/>
    </row>
    <row r="4644" spans="16:16">
      <c r="P4644" s="3"/>
    </row>
    <row r="4645" spans="16:16">
      <c r="P4645" s="3"/>
    </row>
    <row r="4646" spans="16:16">
      <c r="P4646" s="3"/>
    </row>
    <row r="4647" spans="16:16">
      <c r="P4647" s="3"/>
    </row>
    <row r="4648" spans="16:16">
      <c r="P4648" s="3"/>
    </row>
    <row r="4649" spans="16:16">
      <c r="P4649" s="3"/>
    </row>
    <row r="4650" spans="16:16">
      <c r="P4650" s="3"/>
    </row>
    <row r="4651" spans="16:16">
      <c r="P4651" s="3"/>
    </row>
    <row r="4652" spans="16:16">
      <c r="P4652" s="3"/>
    </row>
    <row r="4653" spans="16:16">
      <c r="P4653" s="3"/>
    </row>
    <row r="4654" spans="16:16">
      <c r="P4654" s="3"/>
    </row>
    <row r="4655" spans="16:16">
      <c r="P4655" s="3"/>
    </row>
    <row r="4656" spans="16:16">
      <c r="P4656" s="3"/>
    </row>
    <row r="4657" spans="16:16">
      <c r="P4657" s="3"/>
    </row>
    <row r="4658" spans="16:16">
      <c r="P4658" s="3"/>
    </row>
    <row r="4659" spans="16:16">
      <c r="P4659" s="3"/>
    </row>
    <row r="4660" spans="16:16">
      <c r="P4660" s="3"/>
    </row>
    <row r="4661" spans="16:16">
      <c r="P4661" s="3"/>
    </row>
    <row r="4662" spans="16:16">
      <c r="P4662" s="3"/>
    </row>
    <row r="4663" spans="16:16">
      <c r="P4663" s="3"/>
    </row>
    <row r="4664" spans="16:16">
      <c r="P4664" s="3"/>
    </row>
    <row r="4665" spans="16:16">
      <c r="P4665" s="3"/>
    </row>
    <row r="4666" spans="16:16">
      <c r="P4666" s="3"/>
    </row>
    <row r="4667" spans="16:16">
      <c r="P4667" s="3"/>
    </row>
    <row r="4668" spans="16:16">
      <c r="P4668" s="3"/>
    </row>
    <row r="4669" spans="16:16">
      <c r="P4669" s="3"/>
    </row>
    <row r="4670" spans="16:16">
      <c r="P4670" s="3"/>
    </row>
    <row r="4671" spans="16:16">
      <c r="P4671" s="3"/>
    </row>
    <row r="4672" spans="16:16">
      <c r="P4672" s="3"/>
    </row>
    <row r="4673" spans="16:16">
      <c r="P4673" s="3"/>
    </row>
    <row r="4674" spans="16:16">
      <c r="P4674" s="3"/>
    </row>
    <row r="4675" spans="16:16">
      <c r="P4675" s="3"/>
    </row>
    <row r="4676" spans="16:16">
      <c r="P4676" s="3"/>
    </row>
    <row r="4677" spans="16:16">
      <c r="P4677" s="3"/>
    </row>
    <row r="4678" spans="16:16">
      <c r="P4678" s="3"/>
    </row>
    <row r="4679" spans="16:16">
      <c r="P4679" s="3"/>
    </row>
    <row r="4680" spans="16:16">
      <c r="P4680" s="3"/>
    </row>
    <row r="4681" spans="16:16">
      <c r="P4681" s="3"/>
    </row>
    <row r="4682" spans="16:16">
      <c r="P4682" s="3"/>
    </row>
    <row r="4683" spans="16:16">
      <c r="P4683" s="3"/>
    </row>
    <row r="4684" spans="16:16">
      <c r="P4684" s="3"/>
    </row>
    <row r="4685" spans="16:16">
      <c r="P4685" s="3"/>
    </row>
    <row r="4686" spans="16:16">
      <c r="P4686" s="3"/>
    </row>
    <row r="4687" spans="16:16">
      <c r="P4687" s="3"/>
    </row>
    <row r="4688" spans="16:16">
      <c r="P4688" s="3"/>
    </row>
    <row r="4689" spans="16:16">
      <c r="P4689" s="3"/>
    </row>
    <row r="4690" spans="16:16">
      <c r="P4690" s="3"/>
    </row>
    <row r="4691" spans="16:16">
      <c r="P4691" s="3"/>
    </row>
    <row r="4692" spans="16:16">
      <c r="P4692" s="3"/>
    </row>
    <row r="4693" spans="16:16">
      <c r="P4693" s="3"/>
    </row>
    <row r="4694" spans="16:16">
      <c r="P4694" s="3"/>
    </row>
    <row r="4695" spans="16:16">
      <c r="P4695" s="3"/>
    </row>
    <row r="4696" spans="16:16">
      <c r="P4696" s="3"/>
    </row>
    <row r="4697" spans="16:16">
      <c r="P4697" s="3"/>
    </row>
    <row r="4698" spans="16:16">
      <c r="P4698" s="3"/>
    </row>
    <row r="4699" spans="16:16">
      <c r="P4699" s="3"/>
    </row>
    <row r="4700" spans="16:16">
      <c r="P4700" s="3"/>
    </row>
    <row r="4701" spans="16:16">
      <c r="P4701" s="3"/>
    </row>
    <row r="4702" spans="16:16">
      <c r="P4702" s="3"/>
    </row>
    <row r="4703" spans="16:16">
      <c r="P4703" s="3"/>
    </row>
    <row r="4704" spans="16:16">
      <c r="P4704" s="3"/>
    </row>
    <row r="4705" spans="16:16">
      <c r="P4705" s="3"/>
    </row>
    <row r="4706" spans="16:16">
      <c r="P4706" s="3"/>
    </row>
    <row r="4707" spans="16:16">
      <c r="P4707" s="3"/>
    </row>
    <row r="4708" spans="16:16">
      <c r="P4708" s="3"/>
    </row>
    <row r="4709" spans="16:16">
      <c r="P4709" s="3"/>
    </row>
    <row r="4710" spans="16:16">
      <c r="P4710" s="3"/>
    </row>
    <row r="4711" spans="16:16">
      <c r="P4711" s="3"/>
    </row>
    <row r="4712" spans="16:16">
      <c r="P4712" s="3"/>
    </row>
    <row r="4713" spans="16:16">
      <c r="P4713" s="3"/>
    </row>
    <row r="4714" spans="16:16">
      <c r="P4714" s="3"/>
    </row>
    <row r="4715" spans="16:16">
      <c r="P4715" s="3"/>
    </row>
    <row r="4716" spans="16:16">
      <c r="P4716" s="3"/>
    </row>
    <row r="4717" spans="16:16">
      <c r="P4717" s="3"/>
    </row>
    <row r="4718" spans="16:16">
      <c r="P4718" s="3"/>
    </row>
    <row r="4719" spans="16:16">
      <c r="P4719" s="3"/>
    </row>
    <row r="4720" spans="16:16">
      <c r="P4720" s="3"/>
    </row>
    <row r="4721" spans="16:16">
      <c r="P4721" s="3"/>
    </row>
    <row r="4722" spans="16:16">
      <c r="P4722" s="3"/>
    </row>
    <row r="4723" spans="16:16">
      <c r="P4723" s="3"/>
    </row>
    <row r="4724" spans="16:16">
      <c r="P4724" s="3"/>
    </row>
    <row r="4725" spans="16:16">
      <c r="P4725" s="3"/>
    </row>
    <row r="4726" spans="16:16">
      <c r="P4726" s="3"/>
    </row>
    <row r="4727" spans="16:16">
      <c r="P4727" s="3"/>
    </row>
    <row r="4728" spans="16:16">
      <c r="P4728" s="3"/>
    </row>
    <row r="4729" spans="16:16">
      <c r="P4729" s="3"/>
    </row>
    <row r="4730" spans="16:16">
      <c r="P4730" s="3"/>
    </row>
    <row r="4731" spans="16:16">
      <c r="P4731" s="3"/>
    </row>
    <row r="4732" spans="16:16">
      <c r="P4732" s="3"/>
    </row>
    <row r="4733" spans="16:16">
      <c r="P4733" s="3"/>
    </row>
    <row r="4734" spans="16:16">
      <c r="P4734" s="3"/>
    </row>
    <row r="4735" spans="16:16">
      <c r="P4735" s="3"/>
    </row>
    <row r="4736" spans="16:16">
      <c r="P4736" s="3"/>
    </row>
    <row r="4737" spans="16:16">
      <c r="P4737" s="3"/>
    </row>
    <row r="4738" spans="16:16">
      <c r="P4738" s="3"/>
    </row>
    <row r="4739" spans="16:16">
      <c r="P4739" s="3"/>
    </row>
    <row r="4740" spans="16:16">
      <c r="P4740" s="3"/>
    </row>
    <row r="4741" spans="16:16">
      <c r="P4741" s="3"/>
    </row>
    <row r="4742" spans="16:16">
      <c r="P4742" s="3"/>
    </row>
    <row r="4743" spans="16:16">
      <c r="P4743" s="3"/>
    </row>
    <row r="4744" spans="16:16">
      <c r="P4744" s="3"/>
    </row>
    <row r="4745" spans="16:16">
      <c r="P4745" s="3"/>
    </row>
    <row r="4746" spans="16:16">
      <c r="P4746" s="3"/>
    </row>
    <row r="4747" spans="16:16">
      <c r="P4747" s="3"/>
    </row>
    <row r="4748" spans="16:16">
      <c r="P4748" s="3"/>
    </row>
    <row r="4749" spans="16:16">
      <c r="P4749" s="3"/>
    </row>
    <row r="4750" spans="16:16">
      <c r="P4750" s="3"/>
    </row>
    <row r="4751" spans="16:16">
      <c r="P4751" s="3"/>
    </row>
    <row r="4752" spans="16:16">
      <c r="P4752" s="3"/>
    </row>
    <row r="4753" spans="16:16">
      <c r="P4753" s="3"/>
    </row>
    <row r="4754" spans="16:16">
      <c r="P4754" s="3"/>
    </row>
    <row r="4755" spans="16:16">
      <c r="P4755" s="3"/>
    </row>
    <row r="4756" spans="16:16">
      <c r="P4756" s="3"/>
    </row>
    <row r="4757" spans="16:16">
      <c r="P4757" s="3"/>
    </row>
    <row r="4758" spans="16:16">
      <c r="P4758" s="3"/>
    </row>
    <row r="4759" spans="16:16">
      <c r="P4759" s="3"/>
    </row>
    <row r="4760" spans="16:16">
      <c r="P4760" s="3"/>
    </row>
    <row r="4761" spans="16:16">
      <c r="P4761" s="3"/>
    </row>
    <row r="4762" spans="16:16">
      <c r="P4762" s="3"/>
    </row>
    <row r="4763" spans="16:16">
      <c r="P4763" s="3"/>
    </row>
    <row r="4764" spans="16:16">
      <c r="P4764" s="3"/>
    </row>
    <row r="4765" spans="16:16">
      <c r="P4765" s="3"/>
    </row>
    <row r="4766" spans="16:16">
      <c r="P4766" s="3"/>
    </row>
    <row r="4767" spans="16:16">
      <c r="P4767" s="3"/>
    </row>
    <row r="4768" spans="16:16">
      <c r="P4768" s="3"/>
    </row>
    <row r="4769" spans="16:16">
      <c r="P4769" s="3"/>
    </row>
    <row r="4770" spans="16:16">
      <c r="P4770" s="3"/>
    </row>
    <row r="4771" spans="16:16">
      <c r="P4771" s="3"/>
    </row>
    <row r="4772" spans="16:16">
      <c r="P4772" s="3"/>
    </row>
    <row r="4773" spans="16:16">
      <c r="P4773" s="3"/>
    </row>
    <row r="4774" spans="16:16">
      <c r="P4774" s="3"/>
    </row>
    <row r="4775" spans="16:16">
      <c r="P4775" s="3"/>
    </row>
    <row r="4776" spans="16:16">
      <c r="P4776" s="3"/>
    </row>
    <row r="4777" spans="16:16">
      <c r="P4777" s="3"/>
    </row>
    <row r="4778" spans="16:16">
      <c r="P4778" s="3"/>
    </row>
    <row r="4779" spans="16:16">
      <c r="P4779" s="3"/>
    </row>
    <row r="4780" spans="16:16">
      <c r="P4780" s="3"/>
    </row>
    <row r="4781" spans="16:16">
      <c r="P4781" s="3"/>
    </row>
    <row r="4782" spans="16:16">
      <c r="P4782" s="3"/>
    </row>
    <row r="4783" spans="16:16">
      <c r="P4783" s="3"/>
    </row>
    <row r="4784" spans="16:16">
      <c r="P4784" s="3"/>
    </row>
    <row r="4785" spans="16:16">
      <c r="P4785" s="3"/>
    </row>
    <row r="4786" spans="16:16">
      <c r="P4786" s="3"/>
    </row>
    <row r="4787" spans="16:16">
      <c r="P4787" s="3"/>
    </row>
    <row r="4788" spans="16:16">
      <c r="P4788" s="3"/>
    </row>
    <row r="4789" spans="16:16">
      <c r="P4789" s="3"/>
    </row>
    <row r="4790" spans="16:16">
      <c r="P4790" s="3"/>
    </row>
    <row r="4791" spans="16:16">
      <c r="P4791" s="3"/>
    </row>
    <row r="4792" spans="16:16">
      <c r="P4792" s="3"/>
    </row>
    <row r="4793" spans="16:16">
      <c r="P4793" s="3"/>
    </row>
    <row r="4794" spans="16:16">
      <c r="P4794" s="3"/>
    </row>
    <row r="4795" spans="16:16">
      <c r="P4795" s="3"/>
    </row>
    <row r="4796" spans="16:16">
      <c r="P4796" s="3"/>
    </row>
    <row r="4797" spans="16:16">
      <c r="P4797" s="3"/>
    </row>
    <row r="4798" spans="16:16">
      <c r="P4798" s="3"/>
    </row>
    <row r="4799" spans="16:16">
      <c r="P4799" s="3"/>
    </row>
    <row r="4800" spans="16:16">
      <c r="P4800" s="3"/>
    </row>
    <row r="4801" spans="16:16">
      <c r="P4801" s="3"/>
    </row>
    <row r="4802" spans="16:16">
      <c r="P4802" s="3"/>
    </row>
    <row r="4803" spans="16:16">
      <c r="P4803" s="3"/>
    </row>
    <row r="4804" spans="16:16">
      <c r="P4804" s="3"/>
    </row>
    <row r="4805" spans="16:16">
      <c r="P4805" s="3"/>
    </row>
    <row r="4806" spans="16:16">
      <c r="P4806" s="3"/>
    </row>
    <row r="4807" spans="16:16">
      <c r="P4807" s="3"/>
    </row>
    <row r="4808" spans="16:16">
      <c r="P4808" s="3"/>
    </row>
    <row r="4809" spans="16:16">
      <c r="P4809" s="3"/>
    </row>
    <row r="4810" spans="16:16">
      <c r="P4810" s="3"/>
    </row>
    <row r="4811" spans="16:16">
      <c r="P4811" s="3"/>
    </row>
    <row r="4812" spans="16:16">
      <c r="P4812" s="3"/>
    </row>
    <row r="4813" spans="16:16">
      <c r="P4813" s="3"/>
    </row>
    <row r="4814" spans="16:16">
      <c r="P4814" s="3"/>
    </row>
    <row r="4815" spans="16:16">
      <c r="P4815" s="3"/>
    </row>
    <row r="4816" spans="16:16">
      <c r="P4816" s="3"/>
    </row>
    <row r="4817" spans="16:16">
      <c r="P4817" s="3"/>
    </row>
    <row r="4818" spans="16:16">
      <c r="P4818" s="3"/>
    </row>
    <row r="4819" spans="16:16">
      <c r="P4819" s="3"/>
    </row>
    <row r="4820" spans="16:16">
      <c r="P4820" s="3"/>
    </row>
    <row r="4821" spans="16:16">
      <c r="P4821" s="3"/>
    </row>
    <row r="4822" spans="16:16">
      <c r="P4822" s="3"/>
    </row>
    <row r="4823" spans="16:16">
      <c r="P4823" s="3"/>
    </row>
    <row r="4824" spans="16:16">
      <c r="P4824" s="3"/>
    </row>
    <row r="4825" spans="16:16">
      <c r="P4825" s="3"/>
    </row>
    <row r="4826" spans="16:16">
      <c r="P4826" s="3"/>
    </row>
    <row r="4827" spans="16:16">
      <c r="P4827" s="3"/>
    </row>
    <row r="4828" spans="16:16">
      <c r="P4828" s="3"/>
    </row>
    <row r="4829" spans="16:16">
      <c r="P4829" s="3"/>
    </row>
    <row r="4830" spans="16:16">
      <c r="P4830" s="3"/>
    </row>
    <row r="4831" spans="16:16">
      <c r="P4831" s="3"/>
    </row>
    <row r="4832" spans="16:16">
      <c r="P4832" s="3"/>
    </row>
    <row r="4833" spans="16:16">
      <c r="P4833" s="3"/>
    </row>
    <row r="4834" spans="16:16">
      <c r="P4834" s="3"/>
    </row>
    <row r="4835" spans="16:16">
      <c r="P4835" s="3"/>
    </row>
    <row r="4836" spans="16:16">
      <c r="P4836" s="3"/>
    </row>
    <row r="4837" spans="16:16">
      <c r="P4837" s="3"/>
    </row>
    <row r="4838" spans="16:16">
      <c r="P4838" s="3"/>
    </row>
    <row r="4839" spans="16:16">
      <c r="P4839" s="3"/>
    </row>
    <row r="4840" spans="16:16">
      <c r="P4840" s="3"/>
    </row>
    <row r="4841" spans="16:16">
      <c r="P4841" s="3"/>
    </row>
    <row r="4842" spans="16:16">
      <c r="P4842" s="3"/>
    </row>
    <row r="4843" spans="16:16">
      <c r="P4843" s="3"/>
    </row>
    <row r="4844" spans="16:16">
      <c r="P4844" s="3"/>
    </row>
    <row r="4845" spans="16:16">
      <c r="P4845" s="3"/>
    </row>
    <row r="4846" spans="16:16">
      <c r="P4846" s="3"/>
    </row>
    <row r="4847" spans="16:16">
      <c r="P4847" s="3"/>
    </row>
    <row r="4848" spans="16:16">
      <c r="P4848" s="3"/>
    </row>
    <row r="4849" spans="16:16">
      <c r="P4849" s="3"/>
    </row>
    <row r="4850" spans="16:16">
      <c r="P4850" s="3"/>
    </row>
    <row r="4851" spans="16:16">
      <c r="P4851" s="3"/>
    </row>
    <row r="4852" spans="16:16">
      <c r="P4852" s="3"/>
    </row>
    <row r="4853" spans="16:16">
      <c r="P4853" s="3"/>
    </row>
    <row r="4854" spans="16:16">
      <c r="P4854" s="3"/>
    </row>
    <row r="4855" spans="16:16">
      <c r="P4855" s="3"/>
    </row>
    <row r="4856" spans="16:16">
      <c r="P4856" s="3"/>
    </row>
    <row r="4857" spans="16:16">
      <c r="P4857" s="3"/>
    </row>
    <row r="4858" spans="16:16">
      <c r="P4858" s="3"/>
    </row>
    <row r="4859" spans="16:16">
      <c r="P4859" s="3"/>
    </row>
    <row r="4860" spans="16:16">
      <c r="P4860" s="3"/>
    </row>
    <row r="4861" spans="16:16">
      <c r="P4861" s="3"/>
    </row>
    <row r="4862" spans="16:16">
      <c r="P4862" s="3"/>
    </row>
    <row r="4863" spans="16:16">
      <c r="P4863" s="3"/>
    </row>
    <row r="4864" spans="16:16">
      <c r="P4864" s="3"/>
    </row>
    <row r="4865" spans="16:16">
      <c r="P4865" s="3"/>
    </row>
    <row r="4866" spans="16:16">
      <c r="P4866" s="3"/>
    </row>
    <row r="4867" spans="16:16">
      <c r="P4867" s="3"/>
    </row>
    <row r="4868" spans="16:16">
      <c r="P4868" s="3"/>
    </row>
    <row r="4869" spans="16:16">
      <c r="P4869" s="3"/>
    </row>
    <row r="4870" spans="16:16">
      <c r="P4870" s="3"/>
    </row>
    <row r="4871" spans="16:16">
      <c r="P4871" s="3"/>
    </row>
    <row r="4872" spans="16:16">
      <c r="P4872" s="3"/>
    </row>
    <row r="4873" spans="16:16">
      <c r="P4873" s="3"/>
    </row>
    <row r="4874" spans="16:16">
      <c r="P4874" s="3"/>
    </row>
    <row r="4875" spans="16:16">
      <c r="P4875" s="3"/>
    </row>
    <row r="4876" spans="16:16">
      <c r="P4876" s="3"/>
    </row>
    <row r="4877" spans="16:16">
      <c r="P4877" s="3"/>
    </row>
    <row r="4878" spans="16:16">
      <c r="P4878" s="3"/>
    </row>
    <row r="4879" spans="16:16">
      <c r="P4879" s="3"/>
    </row>
    <row r="4880" spans="16:16">
      <c r="P4880" s="3"/>
    </row>
    <row r="4881" spans="16:16">
      <c r="P4881" s="3"/>
    </row>
    <row r="4882" spans="16:16">
      <c r="P4882" s="3"/>
    </row>
    <row r="4883" spans="16:16">
      <c r="P4883" s="3"/>
    </row>
    <row r="4884" spans="16:16">
      <c r="P4884" s="3"/>
    </row>
    <row r="4885" spans="16:16">
      <c r="P4885" s="3"/>
    </row>
    <row r="4886" spans="16:16">
      <c r="P4886" s="3"/>
    </row>
    <row r="4887" spans="16:16">
      <c r="P4887" s="3"/>
    </row>
    <row r="4888" spans="16:16">
      <c r="P4888" s="3"/>
    </row>
    <row r="4889" spans="16:16">
      <c r="P4889" s="3"/>
    </row>
    <row r="4890" spans="16:16">
      <c r="P4890" s="3"/>
    </row>
    <row r="4891" spans="16:16">
      <c r="P4891" s="3"/>
    </row>
    <row r="4892" spans="16:16">
      <c r="P4892" s="3"/>
    </row>
    <row r="4893" spans="16:16">
      <c r="P4893" s="3"/>
    </row>
    <row r="4894" spans="16:16">
      <c r="P4894" s="3"/>
    </row>
    <row r="4895" spans="16:16">
      <c r="P4895" s="3"/>
    </row>
    <row r="4896" spans="16:16">
      <c r="P4896" s="3"/>
    </row>
    <row r="4897" spans="16:16">
      <c r="P4897" s="3"/>
    </row>
    <row r="4898" spans="16:16">
      <c r="P4898" s="3"/>
    </row>
    <row r="4899" spans="16:16">
      <c r="P4899" s="3"/>
    </row>
    <row r="4900" spans="16:16">
      <c r="P4900" s="3"/>
    </row>
    <row r="4901" spans="16:16">
      <c r="P4901" s="3"/>
    </row>
    <row r="4902" spans="16:16">
      <c r="P4902" s="3"/>
    </row>
    <row r="4903" spans="16:16">
      <c r="P4903" s="3"/>
    </row>
    <row r="4904" spans="16:16">
      <c r="P4904" s="3"/>
    </row>
    <row r="4905" spans="16:16">
      <c r="P4905" s="3"/>
    </row>
    <row r="4906" spans="16:16">
      <c r="P4906" s="3"/>
    </row>
    <row r="4907" spans="16:16">
      <c r="P4907" s="3"/>
    </row>
    <row r="4908" spans="16:16">
      <c r="P4908" s="3"/>
    </row>
    <row r="4909" spans="16:16">
      <c r="P4909" s="3"/>
    </row>
    <row r="4910" spans="16:16">
      <c r="P4910" s="3"/>
    </row>
    <row r="4911" spans="16:16">
      <c r="P4911" s="3"/>
    </row>
    <row r="4912" spans="16:16">
      <c r="P4912" s="3"/>
    </row>
    <row r="4913" spans="16:16">
      <c r="P4913" s="3"/>
    </row>
    <row r="4914" spans="16:16">
      <c r="P4914" s="3"/>
    </row>
    <row r="4915" spans="16:16">
      <c r="P4915" s="3"/>
    </row>
    <row r="4916" spans="16:16">
      <c r="P4916" s="3"/>
    </row>
    <row r="4917" spans="16:16">
      <c r="P4917" s="3"/>
    </row>
    <row r="4918" spans="16:16">
      <c r="P4918" s="3"/>
    </row>
    <row r="4919" spans="16:16">
      <c r="P4919" s="3"/>
    </row>
    <row r="4920" spans="16:16">
      <c r="P4920" s="3"/>
    </row>
    <row r="4921" spans="16:16">
      <c r="P4921" s="3"/>
    </row>
    <row r="4922" spans="16:16">
      <c r="P4922" s="3"/>
    </row>
    <row r="4923" spans="16:16">
      <c r="P4923" s="3"/>
    </row>
    <row r="4924" spans="16:16">
      <c r="P4924" s="3"/>
    </row>
    <row r="4925" spans="16:16">
      <c r="P4925" s="3"/>
    </row>
    <row r="4926" spans="16:16">
      <c r="P4926" s="3"/>
    </row>
    <row r="4927" spans="16:16">
      <c r="P4927" s="3"/>
    </row>
    <row r="4928" spans="16:16">
      <c r="P4928" s="3"/>
    </row>
    <row r="4929" spans="16:16">
      <c r="P4929" s="3"/>
    </row>
    <row r="4930" spans="16:16">
      <c r="P4930" s="3"/>
    </row>
    <row r="4931" spans="16:16">
      <c r="P4931" s="3"/>
    </row>
    <row r="4932" spans="16:16">
      <c r="P4932" s="3"/>
    </row>
    <row r="4933" spans="16:16">
      <c r="P4933" s="3"/>
    </row>
    <row r="4934" spans="16:16">
      <c r="P4934" s="3"/>
    </row>
    <row r="4935" spans="16:16">
      <c r="P4935" s="3"/>
    </row>
    <row r="4936" spans="16:16">
      <c r="P4936" s="3"/>
    </row>
    <row r="4937" spans="16:16">
      <c r="P4937" s="3"/>
    </row>
    <row r="4938" spans="16:16">
      <c r="P4938" s="3"/>
    </row>
    <row r="4939" spans="16:16">
      <c r="P4939" s="3"/>
    </row>
    <row r="4940" spans="16:16">
      <c r="P4940" s="3"/>
    </row>
    <row r="4941" spans="16:16">
      <c r="P4941" s="3"/>
    </row>
    <row r="4942" spans="16:16">
      <c r="P4942" s="3"/>
    </row>
    <row r="4943" spans="16:16">
      <c r="P4943" s="3"/>
    </row>
    <row r="4944" spans="16:16">
      <c r="P4944" s="3"/>
    </row>
    <row r="4945" spans="16:16">
      <c r="P4945" s="3"/>
    </row>
    <row r="4946" spans="16:16">
      <c r="P4946" s="3"/>
    </row>
    <row r="4947" spans="16:16">
      <c r="P4947" s="3"/>
    </row>
    <row r="4948" spans="16:16">
      <c r="P4948" s="3"/>
    </row>
    <row r="4949" spans="16:16">
      <c r="P4949" s="3"/>
    </row>
    <row r="4950" spans="16:16">
      <c r="P4950" s="3"/>
    </row>
    <row r="4951" spans="16:16">
      <c r="P4951" s="3"/>
    </row>
    <row r="4952" spans="16:16">
      <c r="P4952" s="3"/>
    </row>
    <row r="4953" spans="16:16">
      <c r="P4953" s="3"/>
    </row>
    <row r="4954" spans="16:16">
      <c r="P4954" s="3"/>
    </row>
    <row r="4955" spans="16:16">
      <c r="P4955" s="3"/>
    </row>
    <row r="4956" spans="16:16">
      <c r="P4956" s="3"/>
    </row>
    <row r="4957" spans="16:16">
      <c r="P4957" s="3"/>
    </row>
    <row r="4958" spans="16:16">
      <c r="P4958" s="3"/>
    </row>
    <row r="4959" spans="16:16">
      <c r="P4959" s="3"/>
    </row>
    <row r="4960" spans="16:16">
      <c r="P4960" s="3"/>
    </row>
    <row r="4961" spans="16:16">
      <c r="P4961" s="3"/>
    </row>
    <row r="4962" spans="16:16">
      <c r="P4962" s="3"/>
    </row>
    <row r="4963" spans="16:16">
      <c r="P4963" s="3"/>
    </row>
    <row r="4964" spans="16:16">
      <c r="P4964" s="3"/>
    </row>
    <row r="4965" spans="16:16">
      <c r="P4965" s="3"/>
    </row>
    <row r="4966" spans="16:16">
      <c r="P4966" s="3"/>
    </row>
    <row r="4967" spans="16:16">
      <c r="P4967" s="3"/>
    </row>
    <row r="4968" spans="16:16">
      <c r="P4968" s="3"/>
    </row>
    <row r="4969" spans="16:16">
      <c r="P4969" s="3"/>
    </row>
    <row r="4970" spans="16:16">
      <c r="P4970" s="3"/>
    </row>
    <row r="4971" spans="16:16">
      <c r="P4971" s="3"/>
    </row>
    <row r="4972" spans="16:16">
      <c r="P4972" s="3"/>
    </row>
    <row r="4973" spans="16:16">
      <c r="P4973" s="3"/>
    </row>
    <row r="4974" spans="16:16">
      <c r="P4974" s="3"/>
    </row>
    <row r="4975" spans="16:16">
      <c r="P4975" s="3"/>
    </row>
    <row r="4976" spans="16:16">
      <c r="P4976" s="3"/>
    </row>
    <row r="4977" spans="16:16">
      <c r="P4977" s="3"/>
    </row>
    <row r="4978" spans="16:16">
      <c r="P4978" s="3"/>
    </row>
    <row r="4979" spans="16:16">
      <c r="P4979" s="3"/>
    </row>
    <row r="4980" spans="16:16">
      <c r="P4980" s="3"/>
    </row>
    <row r="4981" spans="16:16">
      <c r="P4981" s="3"/>
    </row>
    <row r="4982" spans="16:16">
      <c r="P4982" s="3"/>
    </row>
    <row r="4983" spans="16:16">
      <c r="P4983" s="3"/>
    </row>
    <row r="4984" spans="16:16">
      <c r="P4984" s="3"/>
    </row>
    <row r="4985" spans="16:16">
      <c r="P4985" s="3"/>
    </row>
    <row r="4986" spans="16:16">
      <c r="P4986" s="3"/>
    </row>
    <row r="4987" spans="16:16">
      <c r="P4987" s="3"/>
    </row>
    <row r="4988" spans="16:16">
      <c r="P4988" s="3"/>
    </row>
    <row r="4989" spans="16:16">
      <c r="P4989" s="3"/>
    </row>
    <row r="4990" spans="16:16">
      <c r="P4990" s="3"/>
    </row>
    <row r="4991" spans="16:16">
      <c r="P4991" s="3"/>
    </row>
    <row r="4992" spans="16:16">
      <c r="P4992" s="3"/>
    </row>
    <row r="4993" spans="16:16">
      <c r="P4993" s="3"/>
    </row>
    <row r="4994" spans="16:16">
      <c r="P4994" s="3"/>
    </row>
    <row r="4995" spans="16:16">
      <c r="P4995" s="3"/>
    </row>
    <row r="4996" spans="16:16">
      <c r="P4996" s="3"/>
    </row>
    <row r="4997" spans="16:16">
      <c r="P4997" s="3"/>
    </row>
    <row r="4998" spans="16:16">
      <c r="P4998" s="3"/>
    </row>
    <row r="4999" spans="16:16">
      <c r="P4999" s="3"/>
    </row>
    <row r="5000" spans="16:16">
      <c r="P5000" s="3"/>
    </row>
    <row r="5001" spans="16:16">
      <c r="P5001" s="3"/>
    </row>
    <row r="5002" spans="16:16">
      <c r="P5002" s="3"/>
    </row>
    <row r="5003" spans="16:16">
      <c r="P5003" s="3"/>
    </row>
    <row r="5004" spans="16:16">
      <c r="P5004" s="3"/>
    </row>
    <row r="5005" spans="16:16">
      <c r="P5005" s="3"/>
    </row>
    <row r="5006" spans="16:16">
      <c r="P5006" s="3"/>
    </row>
    <row r="5007" spans="16:16">
      <c r="P5007" s="3"/>
    </row>
    <row r="5008" spans="16:16">
      <c r="P5008" s="3"/>
    </row>
    <row r="5009" spans="16:16">
      <c r="P5009" s="3"/>
    </row>
    <row r="5010" spans="16:16">
      <c r="P5010" s="3"/>
    </row>
    <row r="5011" spans="16:16">
      <c r="P5011" s="3"/>
    </row>
    <row r="5012" spans="16:16">
      <c r="P5012" s="3"/>
    </row>
    <row r="5013" spans="16:16">
      <c r="P5013" s="3"/>
    </row>
    <row r="5014" spans="16:16">
      <c r="P5014" s="3"/>
    </row>
    <row r="5015" spans="16:16">
      <c r="P5015" s="3"/>
    </row>
    <row r="5016" spans="16:16">
      <c r="P5016" s="3"/>
    </row>
    <row r="5017" spans="16:16">
      <c r="P5017" s="3"/>
    </row>
    <row r="5018" spans="16:16">
      <c r="P5018" s="3"/>
    </row>
    <row r="5019" spans="16:16">
      <c r="P5019" s="3"/>
    </row>
    <row r="5020" spans="16:16">
      <c r="P5020" s="3"/>
    </row>
    <row r="5021" spans="16:16">
      <c r="P5021" s="3"/>
    </row>
    <row r="5022" spans="16:16">
      <c r="P5022" s="3"/>
    </row>
    <row r="5023" spans="16:16">
      <c r="P5023" s="3"/>
    </row>
    <row r="5024" spans="16:16">
      <c r="P5024" s="3"/>
    </row>
    <row r="5025" spans="16:16">
      <c r="P5025" s="3"/>
    </row>
    <row r="5026" spans="16:16">
      <c r="P5026" s="3"/>
    </row>
    <row r="5027" spans="16:16">
      <c r="P5027" s="3"/>
    </row>
    <row r="5028" spans="16:16">
      <c r="P5028" s="3"/>
    </row>
    <row r="5029" spans="16:16">
      <c r="P5029" s="3"/>
    </row>
    <row r="5030" spans="16:16">
      <c r="P5030" s="3"/>
    </row>
    <row r="5031" spans="16:16">
      <c r="P5031" s="3"/>
    </row>
    <row r="5032" spans="16:16">
      <c r="P5032" s="3"/>
    </row>
    <row r="5033" spans="16:16">
      <c r="P5033" s="3"/>
    </row>
    <row r="5034" spans="16:16">
      <c r="P5034" s="3"/>
    </row>
    <row r="5035" spans="16:16">
      <c r="P5035" s="3"/>
    </row>
    <row r="5036" spans="16:16">
      <c r="P5036" s="3"/>
    </row>
    <row r="5037" spans="16:16">
      <c r="P5037" s="3"/>
    </row>
    <row r="5038" spans="16:16">
      <c r="P5038" s="3"/>
    </row>
    <row r="5039" spans="16:16">
      <c r="P5039" s="3"/>
    </row>
    <row r="5040" spans="16:16">
      <c r="P5040" s="3"/>
    </row>
    <row r="5041" spans="16:16">
      <c r="P5041" s="3"/>
    </row>
    <row r="5042" spans="16:16">
      <c r="P5042" s="3"/>
    </row>
    <row r="5043" spans="16:16">
      <c r="P5043" s="3"/>
    </row>
    <row r="5044" spans="16:16">
      <c r="P5044" s="3"/>
    </row>
    <row r="5045" spans="16:16">
      <c r="P5045" s="3"/>
    </row>
    <row r="5046" spans="16:16">
      <c r="P5046" s="3"/>
    </row>
    <row r="5047" spans="16:16">
      <c r="P5047" s="3"/>
    </row>
    <row r="5048" spans="16:16">
      <c r="P5048" s="3"/>
    </row>
    <row r="5049" spans="16:16">
      <c r="P5049" s="3"/>
    </row>
    <row r="5050" spans="16:16">
      <c r="P5050" s="3"/>
    </row>
    <row r="5051" spans="16:16">
      <c r="P5051" s="3"/>
    </row>
    <row r="5052" spans="16:16">
      <c r="P5052" s="3"/>
    </row>
    <row r="5053" spans="16:16">
      <c r="P5053" s="3"/>
    </row>
    <row r="5054" spans="16:16">
      <c r="P5054" s="3"/>
    </row>
    <row r="5055" spans="16:16">
      <c r="P5055" s="3"/>
    </row>
    <row r="5056" spans="16:16">
      <c r="P5056" s="3"/>
    </row>
    <row r="5057" spans="16:16">
      <c r="P5057" s="3"/>
    </row>
    <row r="5058" spans="16:16">
      <c r="P5058" s="3"/>
    </row>
    <row r="5059" spans="16:16">
      <c r="P5059" s="3"/>
    </row>
    <row r="5060" spans="16:16">
      <c r="P5060" s="3"/>
    </row>
    <row r="5061" spans="16:16">
      <c r="P5061" s="3"/>
    </row>
    <row r="5062" spans="16:16">
      <c r="P5062" s="3"/>
    </row>
    <row r="5063" spans="16:16">
      <c r="P5063" s="3"/>
    </row>
    <row r="5064" spans="16:16">
      <c r="P5064" s="3"/>
    </row>
    <row r="5065" spans="16:16">
      <c r="P5065" s="3"/>
    </row>
    <row r="5066" spans="16:16">
      <c r="P5066" s="3"/>
    </row>
    <row r="5067" spans="16:16">
      <c r="P5067" s="3"/>
    </row>
    <row r="5068" spans="16:16">
      <c r="P5068" s="3"/>
    </row>
    <row r="5069" spans="16:16">
      <c r="P5069" s="3"/>
    </row>
    <row r="5070" spans="16:16">
      <c r="P5070" s="3"/>
    </row>
    <row r="5071" spans="16:16">
      <c r="P5071" s="3"/>
    </row>
    <row r="5072" spans="16:16">
      <c r="P5072" s="3"/>
    </row>
    <row r="5073" spans="16:16">
      <c r="P5073" s="3"/>
    </row>
    <row r="5074" spans="16:16">
      <c r="P5074" s="3"/>
    </row>
    <row r="5075" spans="16:16">
      <c r="P5075" s="3"/>
    </row>
    <row r="5076" spans="16:16">
      <c r="P5076" s="3"/>
    </row>
    <row r="5077" spans="16:16">
      <c r="P5077" s="3"/>
    </row>
    <row r="5078" spans="16:16">
      <c r="P5078" s="3"/>
    </row>
    <row r="5079" spans="16:16">
      <c r="P5079" s="3"/>
    </row>
    <row r="5080" spans="16:16">
      <c r="P5080" s="3"/>
    </row>
    <row r="5081" spans="16:16">
      <c r="P5081" s="3"/>
    </row>
    <row r="5082" spans="16:16">
      <c r="P5082" s="3"/>
    </row>
    <row r="5083" spans="16:16">
      <c r="P5083" s="3"/>
    </row>
    <row r="5084" spans="16:16">
      <c r="P5084" s="3"/>
    </row>
    <row r="5085" spans="16:16">
      <c r="P5085" s="3"/>
    </row>
    <row r="5086" spans="16:16">
      <c r="P5086" s="3"/>
    </row>
    <row r="5087" spans="16:16">
      <c r="P5087" s="3"/>
    </row>
    <row r="5088" spans="16:16">
      <c r="P5088" s="3"/>
    </row>
    <row r="5089" spans="16:16">
      <c r="P5089" s="3"/>
    </row>
    <row r="5090" spans="16:16">
      <c r="P5090" s="3"/>
    </row>
    <row r="5091" spans="16:16">
      <c r="P5091" s="3"/>
    </row>
    <row r="5092" spans="16:16">
      <c r="P5092" s="3"/>
    </row>
    <row r="5093" spans="16:16">
      <c r="P5093" s="3"/>
    </row>
    <row r="5094" spans="16:16">
      <c r="P5094" s="3"/>
    </row>
    <row r="5095" spans="16:16">
      <c r="P5095" s="3"/>
    </row>
    <row r="5096" spans="16:16">
      <c r="P5096" s="3"/>
    </row>
    <row r="5097" spans="16:16">
      <c r="P5097" s="3"/>
    </row>
    <row r="5098" spans="16:16">
      <c r="P5098" s="3"/>
    </row>
    <row r="5099" spans="16:16">
      <c r="P5099" s="3"/>
    </row>
    <row r="5100" spans="16:16">
      <c r="P5100" s="3"/>
    </row>
    <row r="5101" spans="16:16">
      <c r="P5101" s="3"/>
    </row>
    <row r="5102" spans="16:16">
      <c r="P5102" s="3"/>
    </row>
    <row r="5103" spans="16:16">
      <c r="P5103" s="3"/>
    </row>
    <row r="5104" spans="16:16">
      <c r="P5104" s="3"/>
    </row>
    <row r="5105" spans="16:16">
      <c r="P5105" s="3"/>
    </row>
    <row r="5106" spans="16:16">
      <c r="P5106" s="3"/>
    </row>
    <row r="5107" spans="16:16">
      <c r="P5107" s="3"/>
    </row>
    <row r="5108" spans="16:16">
      <c r="P5108" s="3"/>
    </row>
    <row r="5109" spans="16:16">
      <c r="P5109" s="3"/>
    </row>
    <row r="5110" spans="16:16">
      <c r="P5110" s="3"/>
    </row>
    <row r="5111" spans="16:16">
      <c r="P5111" s="3"/>
    </row>
    <row r="5112" spans="16:16">
      <c r="P5112" s="3"/>
    </row>
    <row r="5113" spans="16:16">
      <c r="P5113" s="3"/>
    </row>
    <row r="5114" spans="16:16">
      <c r="P5114" s="3"/>
    </row>
    <row r="5115" spans="16:16">
      <c r="P5115" s="3"/>
    </row>
    <row r="5116" spans="16:16">
      <c r="P5116" s="3"/>
    </row>
    <row r="5117" spans="16:16">
      <c r="P5117" s="3"/>
    </row>
    <row r="5118" spans="16:16">
      <c r="P5118" s="3"/>
    </row>
    <row r="5119" spans="16:16">
      <c r="P5119" s="3"/>
    </row>
    <row r="5120" spans="16:16">
      <c r="P5120" s="3"/>
    </row>
    <row r="5121" spans="16:16">
      <c r="P5121" s="3"/>
    </row>
    <row r="5122" spans="16:16">
      <c r="P5122" s="3"/>
    </row>
    <row r="5123" spans="16:16">
      <c r="P5123" s="3"/>
    </row>
    <row r="5124" spans="16:16">
      <c r="P5124" s="3"/>
    </row>
    <row r="5125" spans="16:16">
      <c r="P5125" s="3"/>
    </row>
    <row r="5126" spans="16:16">
      <c r="P5126" s="3"/>
    </row>
    <row r="5127" spans="16:16">
      <c r="P5127" s="3"/>
    </row>
    <row r="5128" spans="16:16">
      <c r="P5128" s="3"/>
    </row>
    <row r="5129" spans="16:16">
      <c r="P5129" s="3"/>
    </row>
    <row r="5130" spans="16:16">
      <c r="P5130" s="3"/>
    </row>
    <row r="5131" spans="16:16">
      <c r="P5131" s="3"/>
    </row>
    <row r="5132" spans="16:16">
      <c r="P5132" s="3"/>
    </row>
    <row r="5133" spans="16:16">
      <c r="P5133" s="3"/>
    </row>
    <row r="5134" spans="16:16">
      <c r="P5134" s="3"/>
    </row>
    <row r="5135" spans="16:16">
      <c r="P5135" s="3"/>
    </row>
    <row r="5136" spans="16:16">
      <c r="P5136" s="3"/>
    </row>
    <row r="5137" spans="16:16">
      <c r="P5137" s="3"/>
    </row>
    <row r="5138" spans="16:16">
      <c r="P5138" s="3"/>
    </row>
    <row r="5139" spans="16:16">
      <c r="P5139" s="3"/>
    </row>
    <row r="5140" spans="16:16">
      <c r="P5140" s="3"/>
    </row>
    <row r="5141" spans="16:16">
      <c r="P5141" s="3"/>
    </row>
    <row r="5142" spans="16:16">
      <c r="P5142" s="3"/>
    </row>
    <row r="5143" spans="16:16">
      <c r="P5143" s="3"/>
    </row>
    <row r="5144" spans="16:16">
      <c r="P5144" s="3"/>
    </row>
    <row r="5145" spans="16:16">
      <c r="P5145" s="3"/>
    </row>
    <row r="5146" spans="16:16">
      <c r="P5146" s="3"/>
    </row>
    <row r="5147" spans="16:16">
      <c r="P5147" s="3"/>
    </row>
    <row r="5148" spans="16:16">
      <c r="P5148" s="3"/>
    </row>
    <row r="5149" spans="16:16">
      <c r="P5149" s="3"/>
    </row>
    <row r="5150" spans="16:16">
      <c r="P5150" s="3"/>
    </row>
    <row r="5151" spans="16:16">
      <c r="P5151" s="3"/>
    </row>
    <row r="5152" spans="16:16">
      <c r="P5152" s="3"/>
    </row>
    <row r="5153" spans="16:16">
      <c r="P5153" s="3"/>
    </row>
    <row r="5154" spans="16:16">
      <c r="P5154" s="3"/>
    </row>
    <row r="5155" spans="16:16">
      <c r="P5155" s="3"/>
    </row>
    <row r="5156" spans="16:16">
      <c r="P5156" s="3"/>
    </row>
    <row r="5157" spans="16:16">
      <c r="P5157" s="3"/>
    </row>
    <row r="5158" spans="16:16">
      <c r="P5158" s="3"/>
    </row>
    <row r="5159" spans="16:16">
      <c r="P5159" s="3"/>
    </row>
    <row r="5160" spans="16:16">
      <c r="P5160" s="3"/>
    </row>
    <row r="5161" spans="16:16">
      <c r="P5161" s="3"/>
    </row>
    <row r="5162" spans="16:16">
      <c r="P5162" s="3"/>
    </row>
    <row r="5163" spans="16:16">
      <c r="P5163" s="3"/>
    </row>
    <row r="5164" spans="16:16">
      <c r="P5164" s="3"/>
    </row>
    <row r="5165" spans="16:16">
      <c r="P5165" s="3"/>
    </row>
    <row r="5166" spans="16:16">
      <c r="P5166" s="3"/>
    </row>
    <row r="5167" spans="16:16">
      <c r="P5167" s="3"/>
    </row>
    <row r="5168" spans="16:16">
      <c r="P5168" s="3"/>
    </row>
    <row r="5169" spans="16:16">
      <c r="P5169" s="3"/>
    </row>
    <row r="5170" spans="16:16">
      <c r="P5170" s="3"/>
    </row>
    <row r="5171" spans="16:16">
      <c r="P5171" s="3"/>
    </row>
    <row r="5172" spans="16:16">
      <c r="P5172" s="3"/>
    </row>
    <row r="5173" spans="16:16">
      <c r="P5173" s="3"/>
    </row>
    <row r="5174" spans="16:16">
      <c r="P5174" s="3"/>
    </row>
    <row r="5175" spans="16:16">
      <c r="P5175" s="3"/>
    </row>
    <row r="5176" spans="16:16">
      <c r="P5176" s="3"/>
    </row>
    <row r="5177" spans="16:16">
      <c r="P5177" s="3"/>
    </row>
    <row r="5178" spans="16:16">
      <c r="P5178" s="3"/>
    </row>
    <row r="5179" spans="16:16">
      <c r="P5179" s="3"/>
    </row>
    <row r="5180" spans="16:16">
      <c r="P5180" s="3"/>
    </row>
    <row r="5181" spans="16:16">
      <c r="P5181" s="3"/>
    </row>
    <row r="5182" spans="16:16">
      <c r="P5182" s="3"/>
    </row>
    <row r="5183" spans="16:16">
      <c r="P5183" s="3"/>
    </row>
    <row r="5184" spans="16:16">
      <c r="P5184" s="3"/>
    </row>
    <row r="5185" spans="16:16">
      <c r="P5185" s="3"/>
    </row>
    <row r="5186" spans="16:16">
      <c r="P5186" s="3"/>
    </row>
    <row r="5187" spans="16:16">
      <c r="P5187" s="3"/>
    </row>
    <row r="5188" spans="16:16">
      <c r="P5188" s="3"/>
    </row>
    <row r="5189" spans="16:16">
      <c r="P5189" s="3"/>
    </row>
    <row r="5190" spans="16:16">
      <c r="P5190" s="3"/>
    </row>
    <row r="5191" spans="16:16">
      <c r="P5191" s="3"/>
    </row>
    <row r="5192" spans="16:16">
      <c r="P5192" s="3"/>
    </row>
    <row r="5193" spans="16:16">
      <c r="P5193" s="3"/>
    </row>
    <row r="5194" spans="16:16">
      <c r="P5194" s="3"/>
    </row>
    <row r="5195" spans="16:16">
      <c r="P5195" s="3"/>
    </row>
    <row r="5196" spans="16:16">
      <c r="P5196" s="3"/>
    </row>
    <row r="5197" spans="16:16">
      <c r="P5197" s="3"/>
    </row>
    <row r="5198" spans="16:16">
      <c r="P5198" s="3"/>
    </row>
    <row r="5199" spans="16:16">
      <c r="P5199" s="3"/>
    </row>
    <row r="5200" spans="16:16">
      <c r="P5200" s="3"/>
    </row>
    <row r="5201" spans="16:16">
      <c r="P5201" s="3"/>
    </row>
    <row r="5202" spans="16:16">
      <c r="P5202" s="3"/>
    </row>
    <row r="5203" spans="16:16">
      <c r="P5203" s="3"/>
    </row>
    <row r="5204" spans="16:16">
      <c r="P5204" s="3"/>
    </row>
    <row r="5205" spans="16:16">
      <c r="P5205" s="3"/>
    </row>
    <row r="5206" spans="16:16">
      <c r="P5206" s="3"/>
    </row>
    <row r="5207" spans="16:16">
      <c r="P5207" s="3"/>
    </row>
    <row r="5208" spans="16:16">
      <c r="P5208" s="3"/>
    </row>
    <row r="5209" spans="16:16">
      <c r="P5209" s="3"/>
    </row>
    <row r="5210" spans="16:16">
      <c r="P5210" s="3"/>
    </row>
    <row r="5211" spans="16:16">
      <c r="P5211" s="3"/>
    </row>
    <row r="5212" spans="16:16">
      <c r="P5212" s="3"/>
    </row>
    <row r="5213" spans="16:16">
      <c r="P5213" s="3"/>
    </row>
    <row r="5214" spans="16:16">
      <c r="P5214" s="3"/>
    </row>
    <row r="5215" spans="16:16">
      <c r="P5215" s="3"/>
    </row>
    <row r="5216" spans="16:16">
      <c r="P5216" s="3"/>
    </row>
    <row r="5217" spans="16:16">
      <c r="P5217" s="3"/>
    </row>
    <row r="5218" spans="16:16">
      <c r="P5218" s="3"/>
    </row>
    <row r="5219" spans="16:16">
      <c r="P5219" s="3"/>
    </row>
    <row r="5220" spans="16:16">
      <c r="P5220" s="3"/>
    </row>
    <row r="5221" spans="16:16">
      <c r="P5221" s="3"/>
    </row>
    <row r="5222" spans="16:16">
      <c r="P5222" s="3"/>
    </row>
    <row r="5223" spans="16:16">
      <c r="P5223" s="3"/>
    </row>
    <row r="5224" spans="16:16">
      <c r="P5224" s="3"/>
    </row>
    <row r="5225" spans="16:16">
      <c r="P5225" s="3"/>
    </row>
    <row r="5226" spans="16:16">
      <c r="P5226" s="3"/>
    </row>
    <row r="5227" spans="16:16">
      <c r="P5227" s="3"/>
    </row>
    <row r="5228" spans="16:16">
      <c r="P5228" s="3"/>
    </row>
    <row r="5229" spans="16:16">
      <c r="P5229" s="3"/>
    </row>
    <row r="5230" spans="16:16">
      <c r="P5230" s="3"/>
    </row>
    <row r="5231" spans="16:16">
      <c r="P5231" s="3"/>
    </row>
    <row r="5232" spans="16:16">
      <c r="P5232" s="3"/>
    </row>
    <row r="5233" spans="16:16">
      <c r="P5233" s="3"/>
    </row>
    <row r="5234" spans="16:16">
      <c r="P5234" s="3"/>
    </row>
    <row r="5235" spans="16:16">
      <c r="P5235" s="3"/>
    </row>
    <row r="5236" spans="16:16">
      <c r="P5236" s="3"/>
    </row>
    <row r="5237" spans="16:16">
      <c r="P5237" s="3"/>
    </row>
    <row r="5238" spans="16:16">
      <c r="P5238" s="3"/>
    </row>
    <row r="5239" spans="16:16">
      <c r="P5239" s="3"/>
    </row>
    <row r="5240" spans="16:16">
      <c r="P5240" s="3"/>
    </row>
    <row r="5241" spans="16:16">
      <c r="P5241" s="3"/>
    </row>
    <row r="5242" spans="16:16">
      <c r="P5242" s="3"/>
    </row>
    <row r="5243" spans="16:16">
      <c r="P5243" s="3"/>
    </row>
    <row r="5244" spans="16:16">
      <c r="P5244" s="3"/>
    </row>
    <row r="5245" spans="16:16">
      <c r="P5245" s="3"/>
    </row>
    <row r="5246" spans="16:16">
      <c r="P5246" s="3"/>
    </row>
    <row r="5247" spans="16:16">
      <c r="P5247" s="3"/>
    </row>
    <row r="5248" spans="16:16">
      <c r="P5248" s="3"/>
    </row>
    <row r="5249" spans="16:16">
      <c r="P5249" s="3"/>
    </row>
    <row r="5250" spans="16:16">
      <c r="P5250" s="3"/>
    </row>
    <row r="5251" spans="16:16">
      <c r="P5251" s="3"/>
    </row>
    <row r="5252" spans="16:16">
      <c r="P5252" s="3"/>
    </row>
    <row r="5253" spans="16:16">
      <c r="P5253" s="3"/>
    </row>
    <row r="5254" spans="16:16">
      <c r="P5254" s="3"/>
    </row>
    <row r="5255" spans="16:16">
      <c r="P5255" s="3"/>
    </row>
    <row r="5256" spans="16:16">
      <c r="P5256" s="3"/>
    </row>
    <row r="5257" spans="16:16">
      <c r="P5257" s="3"/>
    </row>
    <row r="5258" spans="16:16">
      <c r="P5258" s="3"/>
    </row>
    <row r="5259" spans="16:16">
      <c r="P5259" s="3"/>
    </row>
    <row r="5260" spans="16:16">
      <c r="P5260" s="3"/>
    </row>
    <row r="5261" spans="16:16">
      <c r="P5261" s="3"/>
    </row>
    <row r="5262" spans="16:16">
      <c r="P5262" s="3"/>
    </row>
    <row r="5263" spans="16:16">
      <c r="P5263" s="3"/>
    </row>
    <row r="5264" spans="16:16">
      <c r="P5264" s="3"/>
    </row>
    <row r="5265" spans="16:16">
      <c r="P5265" s="3"/>
    </row>
    <row r="5266" spans="16:16">
      <c r="P5266" s="3"/>
    </row>
    <row r="5267" spans="16:16">
      <c r="P5267" s="3"/>
    </row>
    <row r="5268" spans="16:16">
      <c r="P5268" s="3"/>
    </row>
    <row r="5269" spans="16:16">
      <c r="P5269" s="3"/>
    </row>
    <row r="5270" spans="16:16">
      <c r="P5270" s="3"/>
    </row>
    <row r="5271" spans="16:16">
      <c r="P5271" s="3"/>
    </row>
    <row r="5272" spans="16:16">
      <c r="P5272" s="3"/>
    </row>
    <row r="5273" spans="16:16">
      <c r="P5273" s="3"/>
    </row>
    <row r="5274" spans="16:16">
      <c r="P5274" s="3"/>
    </row>
    <row r="5275" spans="16:16">
      <c r="P5275" s="3"/>
    </row>
    <row r="5276" spans="16:16">
      <c r="P5276" s="3"/>
    </row>
    <row r="5277" spans="16:16">
      <c r="P5277" s="3"/>
    </row>
    <row r="5278" spans="16:16">
      <c r="P5278" s="3"/>
    </row>
    <row r="5279" spans="16:16">
      <c r="P5279" s="3"/>
    </row>
    <row r="5280" spans="16:16">
      <c r="P5280" s="3"/>
    </row>
    <row r="5281" spans="16:16">
      <c r="P5281" s="3"/>
    </row>
    <row r="5282" spans="16:16">
      <c r="P5282" s="3"/>
    </row>
    <row r="5283" spans="16:16">
      <c r="P5283" s="3"/>
    </row>
    <row r="5284" spans="16:16">
      <c r="P5284" s="3"/>
    </row>
    <row r="5285" spans="16:16">
      <c r="P5285" s="3"/>
    </row>
    <row r="5286" spans="16:16">
      <c r="P5286" s="3"/>
    </row>
    <row r="5287" spans="16:16">
      <c r="P5287" s="3"/>
    </row>
    <row r="5288" spans="16:16">
      <c r="P5288" s="3"/>
    </row>
    <row r="5289" spans="16:16">
      <c r="P5289" s="3"/>
    </row>
    <row r="5290" spans="16:16">
      <c r="P5290" s="3"/>
    </row>
    <row r="5291" spans="16:16">
      <c r="P5291" s="3"/>
    </row>
    <row r="5292" spans="16:16">
      <c r="P5292" s="3"/>
    </row>
    <row r="5293" spans="16:16">
      <c r="P5293" s="3"/>
    </row>
    <row r="5294" spans="16:16">
      <c r="P5294" s="3"/>
    </row>
    <row r="5295" spans="16:16">
      <c r="P5295" s="3"/>
    </row>
    <row r="5296" spans="16:16">
      <c r="P5296" s="3"/>
    </row>
    <row r="5297" spans="16:16">
      <c r="P5297" s="3"/>
    </row>
    <row r="5298" spans="16:16">
      <c r="P5298" s="3"/>
    </row>
    <row r="5299" spans="16:16">
      <c r="P5299" s="3"/>
    </row>
    <row r="5300" spans="16:16">
      <c r="P5300" s="3"/>
    </row>
    <row r="5301" spans="16:16">
      <c r="P5301" s="3"/>
    </row>
    <row r="5302" spans="16:16">
      <c r="P5302" s="3"/>
    </row>
    <row r="5303" spans="16:16">
      <c r="P5303" s="3"/>
    </row>
    <row r="5304" spans="16:16">
      <c r="P5304" s="3"/>
    </row>
    <row r="5305" spans="16:16">
      <c r="P5305" s="3"/>
    </row>
    <row r="5306" spans="16:16">
      <c r="P5306" s="3"/>
    </row>
    <row r="5307" spans="16:16">
      <c r="P5307" s="3"/>
    </row>
    <row r="5308" spans="16:16">
      <c r="P5308" s="3"/>
    </row>
    <row r="5309" spans="16:16">
      <c r="P5309" s="3"/>
    </row>
    <row r="5310" spans="16:16">
      <c r="P5310" s="3"/>
    </row>
    <row r="5311" spans="16:16">
      <c r="P5311" s="3"/>
    </row>
    <row r="5312" spans="16:16">
      <c r="P5312" s="3"/>
    </row>
    <row r="5313" spans="16:16">
      <c r="P5313" s="3"/>
    </row>
    <row r="5314" spans="16:16">
      <c r="P5314" s="3"/>
    </row>
    <row r="5315" spans="16:16">
      <c r="P5315" s="3"/>
    </row>
    <row r="5316" spans="16:16">
      <c r="P5316" s="3"/>
    </row>
    <row r="5317" spans="16:16">
      <c r="P5317" s="3"/>
    </row>
    <row r="5318" spans="16:16">
      <c r="P5318" s="3"/>
    </row>
    <row r="5319" spans="16:16">
      <c r="P5319" s="3"/>
    </row>
    <row r="5320" spans="16:16">
      <c r="P5320" s="3"/>
    </row>
    <row r="5321" spans="16:16">
      <c r="P5321" s="3"/>
    </row>
    <row r="5322" spans="16:16">
      <c r="P5322" s="3"/>
    </row>
    <row r="5323" spans="16:16">
      <c r="P5323" s="3"/>
    </row>
    <row r="5324" spans="16:16">
      <c r="P5324" s="3"/>
    </row>
    <row r="5325" spans="16:16">
      <c r="P5325" s="3"/>
    </row>
    <row r="5326" spans="16:16">
      <c r="P5326" s="3"/>
    </row>
    <row r="5327" spans="16:16">
      <c r="P5327" s="3"/>
    </row>
    <row r="5328" spans="16:16">
      <c r="P5328" s="3"/>
    </row>
    <row r="5329" spans="16:16">
      <c r="P5329" s="3"/>
    </row>
    <row r="5330" spans="16:16">
      <c r="P5330" s="3"/>
    </row>
    <row r="5331" spans="16:16">
      <c r="P5331" s="3"/>
    </row>
    <row r="5332" spans="16:16">
      <c r="P5332" s="3"/>
    </row>
    <row r="5333" spans="16:16">
      <c r="P5333" s="3"/>
    </row>
    <row r="5334" spans="16:16">
      <c r="P5334" s="3"/>
    </row>
    <row r="5335" spans="16:16">
      <c r="P5335" s="3"/>
    </row>
    <row r="5336" spans="16:16">
      <c r="P5336" s="3"/>
    </row>
    <row r="5337" spans="16:16">
      <c r="P5337" s="3"/>
    </row>
    <row r="5338" spans="16:16">
      <c r="P5338" s="3"/>
    </row>
    <row r="5339" spans="16:16">
      <c r="P5339" s="3"/>
    </row>
    <row r="5340" spans="16:16">
      <c r="P5340" s="3"/>
    </row>
    <row r="5341" spans="16:16">
      <c r="P5341" s="3"/>
    </row>
    <row r="5342" spans="16:16">
      <c r="P5342" s="3"/>
    </row>
    <row r="5343" spans="16:16">
      <c r="P5343" s="3"/>
    </row>
    <row r="5344" spans="16:16">
      <c r="P5344" s="3"/>
    </row>
    <row r="5345" spans="16:16">
      <c r="P5345" s="3"/>
    </row>
    <row r="5346" spans="16:16">
      <c r="P5346" s="3"/>
    </row>
    <row r="5347" spans="16:16">
      <c r="P5347" s="3"/>
    </row>
    <row r="5348" spans="16:16">
      <c r="P5348" s="3"/>
    </row>
    <row r="5349" spans="16:16">
      <c r="P5349" s="3"/>
    </row>
    <row r="5350" spans="16:16">
      <c r="P5350" s="3"/>
    </row>
    <row r="5351" spans="16:16">
      <c r="P5351" s="3"/>
    </row>
    <row r="5352" spans="16:16">
      <c r="P5352" s="3"/>
    </row>
    <row r="5353" spans="16:16">
      <c r="P5353" s="3"/>
    </row>
    <row r="5354" spans="16:16">
      <c r="P5354" s="3"/>
    </row>
    <row r="5355" spans="16:16">
      <c r="P5355" s="3"/>
    </row>
    <row r="5356" spans="16:16">
      <c r="P5356" s="3"/>
    </row>
    <row r="5357" spans="16:16">
      <c r="P5357" s="3"/>
    </row>
    <row r="5358" spans="16:16">
      <c r="P5358" s="3"/>
    </row>
    <row r="5359" spans="16:16">
      <c r="P5359" s="3"/>
    </row>
    <row r="5360" spans="16:16">
      <c r="P5360" s="3"/>
    </row>
    <row r="5361" spans="16:16">
      <c r="P5361" s="3"/>
    </row>
    <row r="5362" spans="16:16">
      <c r="P5362" s="3"/>
    </row>
    <row r="5363" spans="16:16">
      <c r="P5363" s="3"/>
    </row>
    <row r="5364" spans="16:16">
      <c r="P5364" s="3"/>
    </row>
    <row r="5365" spans="16:16">
      <c r="P5365" s="3"/>
    </row>
    <row r="5366" spans="16:16">
      <c r="P5366" s="3"/>
    </row>
    <row r="5367" spans="16:16">
      <c r="P5367" s="3"/>
    </row>
    <row r="5368" spans="16:16">
      <c r="P5368" s="3"/>
    </row>
    <row r="5369" spans="16:16">
      <c r="P5369" s="3"/>
    </row>
    <row r="5370" spans="16:16">
      <c r="P5370" s="3"/>
    </row>
    <row r="5371" spans="16:16">
      <c r="P5371" s="3"/>
    </row>
    <row r="5372" spans="16:16">
      <c r="P5372" s="3"/>
    </row>
    <row r="5373" spans="16:16">
      <c r="P5373" s="3"/>
    </row>
    <row r="5374" spans="16:16">
      <c r="P5374" s="3"/>
    </row>
    <row r="5375" spans="16:16">
      <c r="P5375" s="3"/>
    </row>
    <row r="5376" spans="16:16">
      <c r="P5376" s="3"/>
    </row>
    <row r="5377" spans="16:16">
      <c r="P5377" s="3"/>
    </row>
    <row r="5378" spans="16:16">
      <c r="P5378" s="3"/>
    </row>
    <row r="5379" spans="16:16">
      <c r="P5379" s="3"/>
    </row>
    <row r="5380" spans="16:16">
      <c r="P5380" s="3"/>
    </row>
    <row r="5381" spans="16:16">
      <c r="P5381" s="3"/>
    </row>
    <row r="5382" spans="16:16">
      <c r="P5382" s="3"/>
    </row>
    <row r="5383" spans="16:16">
      <c r="P5383" s="3"/>
    </row>
    <row r="5384" spans="16:16">
      <c r="P5384" s="3"/>
    </row>
    <row r="5385" spans="16:16">
      <c r="P5385" s="3"/>
    </row>
    <row r="5386" spans="16:16">
      <c r="P5386" s="3"/>
    </row>
    <row r="5387" spans="16:16">
      <c r="P5387" s="3"/>
    </row>
    <row r="5388" spans="16:16">
      <c r="P5388" s="3"/>
    </row>
    <row r="5389" spans="16:16">
      <c r="P5389" s="3"/>
    </row>
    <row r="5390" spans="16:16">
      <c r="P5390" s="3"/>
    </row>
    <row r="5391" spans="16:16">
      <c r="P5391" s="3"/>
    </row>
    <row r="5392" spans="16:16">
      <c r="P5392" s="3"/>
    </row>
    <row r="5393" spans="16:16">
      <c r="P5393" s="3"/>
    </row>
    <row r="5394" spans="16:16">
      <c r="P5394" s="3"/>
    </row>
    <row r="5395" spans="16:16">
      <c r="P5395" s="3"/>
    </row>
    <row r="5396" spans="16:16">
      <c r="P5396" s="3"/>
    </row>
    <row r="5397" spans="16:16">
      <c r="P5397" s="3"/>
    </row>
    <row r="5398" spans="16:16">
      <c r="P5398" s="3"/>
    </row>
    <row r="5399" spans="16:16">
      <c r="P5399" s="3"/>
    </row>
    <row r="5400" spans="16:16">
      <c r="P5400" s="3"/>
    </row>
    <row r="5401" spans="16:16">
      <c r="P5401" s="3"/>
    </row>
    <row r="5402" spans="16:16">
      <c r="P5402" s="3"/>
    </row>
    <row r="5403" spans="16:16">
      <c r="P5403" s="3"/>
    </row>
    <row r="5404" spans="16:16">
      <c r="P5404" s="3"/>
    </row>
    <row r="5405" spans="16:16">
      <c r="P5405" s="3"/>
    </row>
    <row r="5406" spans="16:16">
      <c r="P5406" s="3"/>
    </row>
    <row r="5407" spans="16:16">
      <c r="P5407" s="3"/>
    </row>
    <row r="5408" spans="16:16">
      <c r="P5408" s="3"/>
    </row>
    <row r="5409" spans="16:16">
      <c r="P5409" s="3"/>
    </row>
    <row r="5410" spans="16:16">
      <c r="P5410" s="3"/>
    </row>
    <row r="5411" spans="16:16">
      <c r="P5411" s="3"/>
    </row>
    <row r="5412" spans="16:16">
      <c r="P5412" s="3"/>
    </row>
    <row r="5413" spans="16:16">
      <c r="P5413" s="3"/>
    </row>
    <row r="5414" spans="16:16">
      <c r="P5414" s="3"/>
    </row>
    <row r="5415" spans="16:16">
      <c r="P5415" s="3"/>
    </row>
    <row r="5416" spans="16:16">
      <c r="P5416" s="3"/>
    </row>
    <row r="5417" spans="16:16">
      <c r="P5417" s="3"/>
    </row>
    <row r="5418" spans="16:16">
      <c r="P5418" s="3"/>
    </row>
    <row r="5419" spans="16:16">
      <c r="P5419" s="3"/>
    </row>
    <row r="5420" spans="16:16">
      <c r="P5420" s="3"/>
    </row>
    <row r="5421" spans="16:16">
      <c r="P5421" s="3"/>
    </row>
    <row r="5422" spans="16:16">
      <c r="P5422" s="3"/>
    </row>
    <row r="5423" spans="16:16">
      <c r="P5423" s="3"/>
    </row>
    <row r="5424" spans="16:16">
      <c r="P5424" s="3"/>
    </row>
    <row r="5425" spans="16:16">
      <c r="P5425" s="3"/>
    </row>
    <row r="5426" spans="16:16">
      <c r="P5426" s="3"/>
    </row>
    <row r="5427" spans="16:16">
      <c r="P5427" s="3"/>
    </row>
    <row r="5428" spans="16:16">
      <c r="P5428" s="3"/>
    </row>
    <row r="5429" spans="16:16">
      <c r="P5429" s="3"/>
    </row>
    <row r="5430" spans="16:16">
      <c r="P5430" s="3"/>
    </row>
    <row r="5431" spans="16:16">
      <c r="P5431" s="3"/>
    </row>
    <row r="5432" spans="16:16">
      <c r="P5432" s="3"/>
    </row>
    <row r="5433" spans="16:16">
      <c r="P5433" s="3"/>
    </row>
    <row r="5434" spans="16:16">
      <c r="P5434" s="3"/>
    </row>
    <row r="5435" spans="16:16">
      <c r="P5435" s="3"/>
    </row>
    <row r="5436" spans="16:16">
      <c r="P5436" s="3"/>
    </row>
    <row r="5437" spans="16:16">
      <c r="P5437" s="3"/>
    </row>
    <row r="5438" spans="16:16">
      <c r="P5438" s="3"/>
    </row>
    <row r="5439" spans="16:16">
      <c r="P5439" s="3"/>
    </row>
    <row r="5440" spans="16:16">
      <c r="P5440" s="3"/>
    </row>
    <row r="5441" spans="16:16">
      <c r="P5441" s="3"/>
    </row>
    <row r="5442" spans="16:16">
      <c r="P5442" s="3"/>
    </row>
    <row r="5443" spans="16:16">
      <c r="P5443" s="3"/>
    </row>
    <row r="5444" spans="16:16">
      <c r="P5444" s="3"/>
    </row>
    <row r="5445" spans="16:16">
      <c r="P5445" s="3"/>
    </row>
    <row r="5446" spans="16:16">
      <c r="P5446" s="3"/>
    </row>
    <row r="5447" spans="16:16">
      <c r="P5447" s="3"/>
    </row>
    <row r="5448" spans="16:16">
      <c r="P5448" s="3"/>
    </row>
    <row r="5449" spans="16:16">
      <c r="P5449" s="3"/>
    </row>
    <row r="5450" spans="16:16">
      <c r="P5450" s="3"/>
    </row>
    <row r="5451" spans="16:16">
      <c r="P5451" s="3"/>
    </row>
    <row r="5452" spans="16:16">
      <c r="P5452" s="3"/>
    </row>
    <row r="5453" spans="16:16">
      <c r="P5453" s="3"/>
    </row>
    <row r="5454" spans="16:16">
      <c r="P5454" s="3"/>
    </row>
    <row r="5455" spans="16:16">
      <c r="P5455" s="3"/>
    </row>
    <row r="5456" spans="16:16">
      <c r="P5456" s="3"/>
    </row>
    <row r="5457" spans="16:16">
      <c r="P5457" s="3"/>
    </row>
    <row r="5458" spans="16:16">
      <c r="P5458" s="3"/>
    </row>
    <row r="5459" spans="16:16">
      <c r="P5459" s="3"/>
    </row>
    <row r="5460" spans="16:16">
      <c r="P5460" s="3"/>
    </row>
    <row r="5461" spans="16:16">
      <c r="P5461" s="3"/>
    </row>
    <row r="5462" spans="16:16">
      <c r="P5462" s="3"/>
    </row>
    <row r="5463" spans="16:16">
      <c r="P5463" s="3"/>
    </row>
    <row r="5464" spans="16:16">
      <c r="P5464" s="3"/>
    </row>
    <row r="5465" spans="16:16">
      <c r="P5465" s="3"/>
    </row>
    <row r="5466" spans="16:16">
      <c r="P5466" s="3"/>
    </row>
    <row r="5467" spans="16:16">
      <c r="P5467" s="3"/>
    </row>
    <row r="5468" spans="16:16">
      <c r="P5468" s="3"/>
    </row>
    <row r="5469" spans="16:16">
      <c r="P5469" s="3"/>
    </row>
    <row r="5470" spans="16:16">
      <c r="P5470" s="3"/>
    </row>
    <row r="5471" spans="16:16">
      <c r="P5471" s="3"/>
    </row>
    <row r="5472" spans="16:16">
      <c r="P5472" s="3"/>
    </row>
    <row r="5473" spans="16:16">
      <c r="P5473" s="3"/>
    </row>
    <row r="5474" spans="16:16">
      <c r="P5474" s="3"/>
    </row>
    <row r="5475" spans="16:16">
      <c r="P5475" s="3"/>
    </row>
    <row r="5476" spans="16:16">
      <c r="P5476" s="3"/>
    </row>
    <row r="5477" spans="16:16">
      <c r="P5477" s="3"/>
    </row>
    <row r="5478" spans="16:16">
      <c r="P5478" s="3"/>
    </row>
    <row r="5479" spans="16:16">
      <c r="P5479" s="3"/>
    </row>
    <row r="5480" spans="16:16">
      <c r="P5480" s="3"/>
    </row>
    <row r="5481" spans="16:16">
      <c r="P5481" s="3"/>
    </row>
    <row r="5482" spans="16:16">
      <c r="P5482" s="3"/>
    </row>
    <row r="5483" spans="16:16">
      <c r="P5483" s="3"/>
    </row>
    <row r="5484" spans="16:16">
      <c r="P5484" s="3"/>
    </row>
    <row r="5485" spans="16:16">
      <c r="P5485" s="3"/>
    </row>
    <row r="5486" spans="16:16">
      <c r="P5486" s="3"/>
    </row>
    <row r="5487" spans="16:16">
      <c r="P5487" s="3"/>
    </row>
    <row r="5488" spans="16:16">
      <c r="P5488" s="3"/>
    </row>
    <row r="5489" spans="16:16">
      <c r="P5489" s="3"/>
    </row>
    <row r="5490" spans="16:16">
      <c r="P5490" s="3"/>
    </row>
    <row r="5491" spans="16:16">
      <c r="P5491" s="3"/>
    </row>
    <row r="5492" spans="16:16">
      <c r="P5492" s="3"/>
    </row>
    <row r="5493" spans="16:16">
      <c r="P5493" s="3"/>
    </row>
    <row r="5494" spans="16:16">
      <c r="P5494" s="3"/>
    </row>
    <row r="5495" spans="16:16">
      <c r="P5495" s="3"/>
    </row>
    <row r="5496" spans="16:16">
      <c r="P5496" s="3"/>
    </row>
    <row r="5497" spans="16:16">
      <c r="P5497" s="3"/>
    </row>
    <row r="5498" spans="16:16">
      <c r="P5498" s="3"/>
    </row>
    <row r="5499" spans="16:16">
      <c r="P5499" s="3"/>
    </row>
    <row r="5500" spans="16:16">
      <c r="P5500" s="3"/>
    </row>
    <row r="5501" spans="16:16">
      <c r="P5501" s="3"/>
    </row>
    <row r="5502" spans="16:16">
      <c r="P5502" s="3"/>
    </row>
    <row r="5503" spans="16:16">
      <c r="P5503" s="3"/>
    </row>
    <row r="5504" spans="16:16">
      <c r="P5504" s="3"/>
    </row>
    <row r="5505" spans="16:16">
      <c r="P5505" s="3"/>
    </row>
    <row r="5506" spans="16:16">
      <c r="P5506" s="3"/>
    </row>
    <row r="5507" spans="16:16">
      <c r="P5507" s="3"/>
    </row>
    <row r="5508" spans="16:16">
      <c r="P5508" s="3"/>
    </row>
    <row r="5509" spans="16:16">
      <c r="P5509" s="3"/>
    </row>
    <row r="5510" spans="16:16">
      <c r="P5510" s="3"/>
    </row>
    <row r="5511" spans="16:16">
      <c r="P5511" s="3"/>
    </row>
    <row r="5512" spans="16:16">
      <c r="P5512" s="3"/>
    </row>
    <row r="5513" spans="16:16">
      <c r="P5513" s="3"/>
    </row>
    <row r="5514" spans="16:16">
      <c r="P5514" s="3"/>
    </row>
    <row r="5515" spans="16:16">
      <c r="P5515" s="3"/>
    </row>
    <row r="5516" spans="16:16">
      <c r="P5516" s="3"/>
    </row>
    <row r="5517" spans="16:16">
      <c r="P5517" s="3"/>
    </row>
    <row r="5518" spans="16:16">
      <c r="P5518" s="3"/>
    </row>
    <row r="5519" spans="16:16">
      <c r="P5519" s="3"/>
    </row>
    <row r="5520" spans="16:16">
      <c r="P5520" s="3"/>
    </row>
    <row r="5521" spans="16:16">
      <c r="P5521" s="3"/>
    </row>
    <row r="5522" spans="16:16">
      <c r="P5522" s="3"/>
    </row>
    <row r="5523" spans="16:16">
      <c r="P5523" s="3"/>
    </row>
    <row r="5524" spans="16:16">
      <c r="P5524" s="3"/>
    </row>
    <row r="5525" spans="16:16">
      <c r="P5525" s="3"/>
    </row>
    <row r="5526" spans="16:16">
      <c r="P5526" s="3"/>
    </row>
    <row r="5527" spans="16:16">
      <c r="P5527" s="3"/>
    </row>
    <row r="5528" spans="16:16">
      <c r="P5528" s="3"/>
    </row>
    <row r="5529" spans="16:16">
      <c r="P5529" s="3"/>
    </row>
    <row r="5530" spans="16:16">
      <c r="P5530" s="3"/>
    </row>
    <row r="5531" spans="16:16">
      <c r="P5531" s="3"/>
    </row>
    <row r="5532" spans="16:16">
      <c r="P5532" s="3"/>
    </row>
    <row r="5533" spans="16:16">
      <c r="P5533" s="3"/>
    </row>
    <row r="5534" spans="16:16">
      <c r="P5534" s="3"/>
    </row>
    <row r="5535" spans="16:16">
      <c r="P5535" s="3"/>
    </row>
    <row r="5536" spans="16:16">
      <c r="P5536" s="3"/>
    </row>
    <row r="5537" spans="16:16">
      <c r="P5537" s="3"/>
    </row>
    <row r="5538" spans="16:16">
      <c r="P5538" s="3"/>
    </row>
    <row r="5539" spans="16:16">
      <c r="P5539" s="3"/>
    </row>
    <row r="5540" spans="16:16">
      <c r="P5540" s="3"/>
    </row>
    <row r="5541" spans="16:16">
      <c r="P5541" s="3"/>
    </row>
    <row r="5542" spans="16:16">
      <c r="P5542" s="3"/>
    </row>
    <row r="5543" spans="16:16">
      <c r="P5543" s="3"/>
    </row>
    <row r="5544" spans="16:16">
      <c r="P5544" s="3"/>
    </row>
    <row r="5545" spans="16:16">
      <c r="P5545" s="3"/>
    </row>
    <row r="5546" spans="16:16">
      <c r="P5546" s="3"/>
    </row>
    <row r="5547" spans="16:16">
      <c r="P5547" s="3"/>
    </row>
    <row r="5548" spans="16:16">
      <c r="P5548" s="3"/>
    </row>
    <row r="5549" spans="16:16">
      <c r="P5549" s="3"/>
    </row>
    <row r="5550" spans="16:16">
      <c r="P5550" s="3"/>
    </row>
    <row r="5551" spans="16:16">
      <c r="P5551" s="3"/>
    </row>
    <row r="5552" spans="16:16">
      <c r="P5552" s="3"/>
    </row>
    <row r="5553" spans="16:16">
      <c r="P5553" s="3"/>
    </row>
    <row r="5554" spans="16:16">
      <c r="P5554" s="3"/>
    </row>
    <row r="5555" spans="16:16">
      <c r="P5555" s="3"/>
    </row>
    <row r="5556" spans="16:16">
      <c r="P5556" s="3"/>
    </row>
    <row r="5557" spans="16:16">
      <c r="P5557" s="3"/>
    </row>
    <row r="5558" spans="16:16">
      <c r="P5558" s="3"/>
    </row>
    <row r="5559" spans="16:16">
      <c r="P5559" s="3"/>
    </row>
    <row r="5560" spans="16:16">
      <c r="P5560" s="3"/>
    </row>
    <row r="5561" spans="16:16">
      <c r="P5561" s="3"/>
    </row>
    <row r="5562" spans="16:16">
      <c r="P5562" s="3"/>
    </row>
    <row r="5563" spans="16:16">
      <c r="P5563" s="3"/>
    </row>
    <row r="5564" spans="16:16">
      <c r="P5564" s="3"/>
    </row>
    <row r="5565" spans="16:16">
      <c r="P5565" s="3"/>
    </row>
    <row r="5566" spans="16:16">
      <c r="P5566" s="3"/>
    </row>
    <row r="5567" spans="16:16">
      <c r="P5567" s="3"/>
    </row>
    <row r="5568" spans="16:16">
      <c r="P5568" s="3"/>
    </row>
    <row r="5569" spans="16:16">
      <c r="P5569" s="3"/>
    </row>
    <row r="5570" spans="16:16">
      <c r="P5570" s="3"/>
    </row>
    <row r="5571" spans="16:16">
      <c r="P5571" s="3"/>
    </row>
    <row r="5572" spans="16:16">
      <c r="P5572" s="3"/>
    </row>
    <row r="5573" spans="16:16">
      <c r="P5573" s="3"/>
    </row>
    <row r="5574" spans="16:16">
      <c r="P5574" s="3"/>
    </row>
    <row r="5575" spans="16:16">
      <c r="P5575" s="3"/>
    </row>
    <row r="5576" spans="16:16">
      <c r="P5576" s="3"/>
    </row>
    <row r="5577" spans="16:16">
      <c r="P5577" s="3"/>
    </row>
    <row r="5578" spans="16:16">
      <c r="P5578" s="3"/>
    </row>
    <row r="5579" spans="16:16">
      <c r="P5579" s="3"/>
    </row>
    <row r="5580" spans="16:16">
      <c r="P5580" s="3"/>
    </row>
    <row r="5581" spans="16:16">
      <c r="P5581" s="3"/>
    </row>
    <row r="5582" spans="16:16">
      <c r="P5582" s="3"/>
    </row>
    <row r="5583" spans="16:16">
      <c r="P5583" s="3"/>
    </row>
    <row r="5584" spans="16:16">
      <c r="P5584" s="3"/>
    </row>
    <row r="5585" spans="16:16">
      <c r="P5585" s="3"/>
    </row>
    <row r="5586" spans="16:16">
      <c r="P5586" s="3"/>
    </row>
    <row r="5587" spans="16:16">
      <c r="P5587" s="3"/>
    </row>
    <row r="5588" spans="16:16">
      <c r="P5588" s="3"/>
    </row>
    <row r="5589" spans="16:16">
      <c r="P5589" s="3"/>
    </row>
    <row r="5590" spans="16:16">
      <c r="P5590" s="3"/>
    </row>
    <row r="5591" spans="16:16">
      <c r="P5591" s="3"/>
    </row>
    <row r="5592" spans="16:16">
      <c r="P5592" s="3"/>
    </row>
    <row r="5593" spans="16:16">
      <c r="P5593" s="3"/>
    </row>
    <row r="5594" spans="16:16">
      <c r="P5594" s="3"/>
    </row>
    <row r="5595" spans="16:16">
      <c r="P5595" s="3"/>
    </row>
    <row r="5596" spans="16:16">
      <c r="P5596" s="3"/>
    </row>
    <row r="5597" spans="16:16">
      <c r="P5597" s="3"/>
    </row>
    <row r="5598" spans="16:16">
      <c r="P5598" s="3"/>
    </row>
    <row r="5599" spans="16:16">
      <c r="P5599" s="3"/>
    </row>
    <row r="5600" spans="16:16">
      <c r="P5600" s="3"/>
    </row>
    <row r="5601" spans="16:16">
      <c r="P5601" s="3"/>
    </row>
    <row r="5602" spans="16:16">
      <c r="P5602" s="3"/>
    </row>
    <row r="5603" spans="16:16">
      <c r="P5603" s="3"/>
    </row>
    <row r="5604" spans="16:16">
      <c r="P5604" s="3"/>
    </row>
    <row r="5605" spans="16:16">
      <c r="P5605" s="3"/>
    </row>
    <row r="5606" spans="16:16">
      <c r="P5606" s="3"/>
    </row>
    <row r="5607" spans="16:16">
      <c r="P5607" s="3"/>
    </row>
    <row r="5608" spans="16:16">
      <c r="P5608" s="3"/>
    </row>
    <row r="5609" spans="16:16">
      <c r="P5609" s="3"/>
    </row>
    <row r="5610" spans="16:16">
      <c r="P5610" s="3"/>
    </row>
    <row r="5611" spans="16:16">
      <c r="P5611" s="3"/>
    </row>
    <row r="5612" spans="16:16">
      <c r="P5612" s="3"/>
    </row>
    <row r="5613" spans="16:16">
      <c r="P5613" s="3"/>
    </row>
    <row r="5614" spans="16:16">
      <c r="P5614" s="3"/>
    </row>
    <row r="5615" spans="16:16">
      <c r="P5615" s="3"/>
    </row>
    <row r="5616" spans="16:16">
      <c r="P5616" s="3"/>
    </row>
    <row r="5617" spans="16:16">
      <c r="P5617" s="3"/>
    </row>
    <row r="5618" spans="16:16">
      <c r="P5618" s="3"/>
    </row>
    <row r="5619" spans="16:16">
      <c r="P5619" s="3"/>
    </row>
    <row r="5620" spans="16:16">
      <c r="P5620" s="3"/>
    </row>
    <row r="5621" spans="16:16">
      <c r="P5621" s="3"/>
    </row>
    <row r="5622" spans="16:16">
      <c r="P5622" s="3"/>
    </row>
    <row r="5623" spans="16:16">
      <c r="P5623" s="3"/>
    </row>
    <row r="5624" spans="16:16">
      <c r="P5624" s="3"/>
    </row>
    <row r="5625" spans="16:16">
      <c r="P5625" s="3"/>
    </row>
    <row r="5626" spans="16:16">
      <c r="P5626" s="3"/>
    </row>
    <row r="5627" spans="16:16">
      <c r="P5627" s="3"/>
    </row>
    <row r="5628" spans="16:16">
      <c r="P5628" s="3"/>
    </row>
    <row r="5629" spans="16:16">
      <c r="P5629" s="3"/>
    </row>
    <row r="5630" spans="16:16">
      <c r="P5630" s="3"/>
    </row>
    <row r="5631" spans="16:16">
      <c r="P5631" s="3"/>
    </row>
    <row r="5632" spans="16:16">
      <c r="P5632" s="3"/>
    </row>
    <row r="5633" spans="16:16">
      <c r="P5633" s="3"/>
    </row>
    <row r="5634" spans="16:16">
      <c r="P5634" s="3"/>
    </row>
    <row r="5635" spans="16:16">
      <c r="P5635" s="3"/>
    </row>
    <row r="5636" spans="16:16">
      <c r="P5636" s="3"/>
    </row>
    <row r="5637" spans="16:16">
      <c r="P5637" s="3"/>
    </row>
    <row r="5638" spans="16:16">
      <c r="P5638" s="3"/>
    </row>
    <row r="5639" spans="16:16">
      <c r="P5639" s="3"/>
    </row>
    <row r="5640" spans="16:16">
      <c r="P5640" s="3"/>
    </row>
    <row r="5641" spans="16:16">
      <c r="P5641" s="3"/>
    </row>
    <row r="5642" spans="16:16">
      <c r="P5642" s="3"/>
    </row>
    <row r="5643" spans="16:16">
      <c r="P5643" s="3"/>
    </row>
    <row r="5644" spans="16:16">
      <c r="P5644" s="3"/>
    </row>
    <row r="5645" spans="16:16">
      <c r="P5645" s="3"/>
    </row>
    <row r="5646" spans="16:16">
      <c r="P5646" s="3"/>
    </row>
    <row r="5647" spans="16:16">
      <c r="P5647" s="3"/>
    </row>
    <row r="5648" spans="16:16">
      <c r="P5648" s="3"/>
    </row>
    <row r="5649" spans="16:16">
      <c r="P5649" s="3"/>
    </row>
    <row r="5650" spans="16:16">
      <c r="P5650" s="3"/>
    </row>
    <row r="5651" spans="16:16">
      <c r="P5651" s="3"/>
    </row>
    <row r="5652" spans="16:16">
      <c r="P5652" s="3"/>
    </row>
    <row r="5653" spans="16:16">
      <c r="P5653" s="3"/>
    </row>
    <row r="5654" spans="16:16">
      <c r="P5654" s="3"/>
    </row>
    <row r="5655" spans="16:16">
      <c r="P5655" s="3"/>
    </row>
    <row r="5656" spans="16:16">
      <c r="P5656" s="3"/>
    </row>
    <row r="5657" spans="16:16">
      <c r="P5657" s="3"/>
    </row>
    <row r="5658" spans="16:16">
      <c r="P5658" s="3"/>
    </row>
    <row r="5659" spans="16:16">
      <c r="P5659" s="3"/>
    </row>
    <row r="5660" spans="16:16">
      <c r="P5660" s="3"/>
    </row>
    <row r="5661" spans="16:16">
      <c r="P5661" s="3"/>
    </row>
    <row r="5662" spans="16:16">
      <c r="P5662" s="3"/>
    </row>
    <row r="5663" spans="16:16">
      <c r="P5663" s="3"/>
    </row>
    <row r="5664" spans="16:16">
      <c r="P5664" s="3"/>
    </row>
    <row r="5665" spans="16:16">
      <c r="P5665" s="3"/>
    </row>
    <row r="5666" spans="16:16">
      <c r="P5666" s="3"/>
    </row>
    <row r="5667" spans="16:16">
      <c r="P5667" s="3"/>
    </row>
    <row r="5668" spans="16:16">
      <c r="P5668" s="3"/>
    </row>
    <row r="5669" spans="16:16">
      <c r="P5669" s="3"/>
    </row>
    <row r="5670" spans="16:16">
      <c r="P5670" s="3"/>
    </row>
    <row r="5671" spans="16:16">
      <c r="P5671" s="3"/>
    </row>
    <row r="5672" spans="16:16">
      <c r="P5672" s="3"/>
    </row>
    <row r="5673" spans="16:16">
      <c r="P5673" s="3"/>
    </row>
    <row r="5674" spans="16:16">
      <c r="P5674" s="3"/>
    </row>
    <row r="5675" spans="16:16">
      <c r="P5675" s="3"/>
    </row>
    <row r="5676" spans="16:16">
      <c r="P5676" s="3"/>
    </row>
    <row r="5677" spans="16:16">
      <c r="P5677" s="3"/>
    </row>
    <row r="5678" spans="16:16">
      <c r="P5678" s="3"/>
    </row>
    <row r="5679" spans="16:16">
      <c r="P5679" s="3"/>
    </row>
    <row r="5680" spans="16:16">
      <c r="P5680" s="3"/>
    </row>
    <row r="5681" spans="16:16">
      <c r="P5681" s="3"/>
    </row>
    <row r="5682" spans="16:16">
      <c r="P5682" s="3"/>
    </row>
    <row r="5683" spans="16:16">
      <c r="P5683" s="3"/>
    </row>
    <row r="5684" spans="16:16">
      <c r="P5684" s="3"/>
    </row>
    <row r="5685" spans="16:16">
      <c r="P5685" s="3"/>
    </row>
    <row r="5686" spans="16:16">
      <c r="P5686" s="3"/>
    </row>
    <row r="5687" spans="16:16">
      <c r="P5687" s="3"/>
    </row>
    <row r="5688" spans="16:16">
      <c r="P5688" s="3"/>
    </row>
    <row r="5689" spans="16:16">
      <c r="P5689" s="3"/>
    </row>
    <row r="5690" spans="16:16">
      <c r="P5690" s="3"/>
    </row>
    <row r="5691" spans="16:16">
      <c r="P5691" s="3"/>
    </row>
    <row r="5692" spans="16:16">
      <c r="P5692" s="3"/>
    </row>
    <row r="5693" spans="16:16">
      <c r="P5693" s="3"/>
    </row>
    <row r="5694" spans="16:16">
      <c r="P5694" s="3"/>
    </row>
    <row r="5695" spans="16:16">
      <c r="P5695" s="3"/>
    </row>
    <row r="5696" spans="16:16">
      <c r="P5696" s="3"/>
    </row>
    <row r="5697" spans="16:16">
      <c r="P5697" s="3"/>
    </row>
    <row r="5698" spans="16:16">
      <c r="P5698" s="3"/>
    </row>
    <row r="5699" spans="16:16">
      <c r="P5699" s="3"/>
    </row>
    <row r="5700" spans="16:16">
      <c r="P5700" s="3"/>
    </row>
    <row r="5701" spans="16:16">
      <c r="P5701" s="3"/>
    </row>
    <row r="5702" spans="16:16">
      <c r="P5702" s="3"/>
    </row>
    <row r="5703" spans="16:16">
      <c r="P5703" s="3"/>
    </row>
    <row r="5704" spans="16:16">
      <c r="P5704" s="3"/>
    </row>
    <row r="5705" spans="16:16">
      <c r="P5705" s="3"/>
    </row>
    <row r="5706" spans="16:16">
      <c r="P5706" s="3"/>
    </row>
    <row r="5707" spans="16:16">
      <c r="P5707" s="3"/>
    </row>
    <row r="5708" spans="16:16">
      <c r="P5708" s="3"/>
    </row>
    <row r="5709" spans="16:16">
      <c r="P5709" s="3"/>
    </row>
    <row r="5710" spans="16:16">
      <c r="P5710" s="3"/>
    </row>
    <row r="5711" spans="16:16">
      <c r="P5711" s="3"/>
    </row>
    <row r="5712" spans="16:16">
      <c r="P5712" s="3"/>
    </row>
    <row r="5713" spans="16:16">
      <c r="P5713" s="3"/>
    </row>
    <row r="5714" spans="16:16">
      <c r="P5714" s="3"/>
    </row>
    <row r="5715" spans="16:16">
      <c r="P5715" s="3"/>
    </row>
    <row r="5716" spans="16:16">
      <c r="P5716" s="3"/>
    </row>
    <row r="5717" spans="16:16">
      <c r="P5717" s="3"/>
    </row>
    <row r="5718" spans="16:16">
      <c r="P5718" s="3"/>
    </row>
    <row r="5719" spans="16:16">
      <c r="P5719" s="3"/>
    </row>
    <row r="5720" spans="16:16">
      <c r="P5720" s="3"/>
    </row>
    <row r="5721" spans="16:16">
      <c r="P5721" s="3"/>
    </row>
    <row r="5722" spans="16:16">
      <c r="P5722" s="3"/>
    </row>
    <row r="5723" spans="16:16">
      <c r="P5723" s="3"/>
    </row>
    <row r="5724" spans="16:16">
      <c r="P5724" s="3"/>
    </row>
    <row r="5725" spans="16:16">
      <c r="P5725" s="3"/>
    </row>
    <row r="5726" spans="16:16">
      <c r="P5726" s="3"/>
    </row>
    <row r="5727" spans="16:16">
      <c r="P5727" s="3"/>
    </row>
    <row r="5728" spans="16:16">
      <c r="P5728" s="3"/>
    </row>
    <row r="5729" spans="16:16">
      <c r="P5729" s="3"/>
    </row>
    <row r="5730" spans="16:16">
      <c r="P5730" s="3"/>
    </row>
    <row r="5731" spans="16:16">
      <c r="P5731" s="3"/>
    </row>
    <row r="5732" spans="16:16">
      <c r="P5732" s="3"/>
    </row>
    <row r="5733" spans="16:16">
      <c r="P5733" s="3"/>
    </row>
    <row r="5734" spans="16:16">
      <c r="P5734" s="3"/>
    </row>
    <row r="5735" spans="16:16">
      <c r="P5735" s="3"/>
    </row>
    <row r="5736" spans="16:16">
      <c r="P5736" s="3"/>
    </row>
    <row r="5737" spans="16:16">
      <c r="P5737" s="3"/>
    </row>
    <row r="5738" spans="16:16">
      <c r="P5738" s="3"/>
    </row>
    <row r="5739" spans="16:16">
      <c r="P5739" s="3"/>
    </row>
    <row r="5740" spans="16:16">
      <c r="P5740" s="3"/>
    </row>
    <row r="5741" spans="16:16">
      <c r="P5741" s="3"/>
    </row>
    <row r="5742" spans="16:16">
      <c r="P5742" s="3"/>
    </row>
    <row r="5743" spans="16:16">
      <c r="P5743" s="3"/>
    </row>
    <row r="5744" spans="16:16">
      <c r="P5744" s="3"/>
    </row>
    <row r="5745" spans="16:16">
      <c r="P5745" s="3"/>
    </row>
    <row r="5746" spans="16:16">
      <c r="P5746" s="3"/>
    </row>
    <row r="5747" spans="16:16">
      <c r="P5747" s="3"/>
    </row>
    <row r="5748" spans="16:16">
      <c r="P5748" s="3"/>
    </row>
    <row r="5749" spans="16:16">
      <c r="P5749" s="3"/>
    </row>
    <row r="5750" spans="16:16">
      <c r="P5750" s="3"/>
    </row>
    <row r="5751" spans="16:16">
      <c r="P5751" s="3"/>
    </row>
    <row r="5752" spans="16:16">
      <c r="P5752" s="3"/>
    </row>
    <row r="5753" spans="16:16">
      <c r="P5753" s="3"/>
    </row>
    <row r="5754" spans="16:16">
      <c r="P5754" s="3"/>
    </row>
    <row r="5755" spans="16:16">
      <c r="P5755" s="3"/>
    </row>
    <row r="5756" spans="16:16">
      <c r="P5756" s="3"/>
    </row>
    <row r="5757" spans="16:16">
      <c r="P5757" s="3"/>
    </row>
    <row r="5758" spans="16:16">
      <c r="P5758" s="3"/>
    </row>
    <row r="5759" spans="16:16">
      <c r="P5759" s="3"/>
    </row>
    <row r="5760" spans="16:16">
      <c r="P5760" s="3"/>
    </row>
    <row r="5761" spans="16:16">
      <c r="P5761" s="3"/>
    </row>
    <row r="5762" spans="16:16">
      <c r="P5762" s="3"/>
    </row>
    <row r="5763" spans="16:16">
      <c r="P5763" s="3"/>
    </row>
    <row r="5764" spans="16:16">
      <c r="P5764" s="3"/>
    </row>
    <row r="5765" spans="16:16">
      <c r="P5765" s="3"/>
    </row>
    <row r="5766" spans="16:16">
      <c r="P5766" s="3"/>
    </row>
    <row r="5767" spans="16:16">
      <c r="P5767" s="3"/>
    </row>
    <row r="5768" spans="16:16">
      <c r="P5768" s="3"/>
    </row>
    <row r="5769" spans="16:16">
      <c r="P5769" s="3"/>
    </row>
    <row r="5770" spans="16:16">
      <c r="P5770" s="3"/>
    </row>
    <row r="5771" spans="16:16">
      <c r="P5771" s="3"/>
    </row>
    <row r="5772" spans="16:16">
      <c r="P5772" s="3"/>
    </row>
    <row r="5773" spans="16:16">
      <c r="P5773" s="3"/>
    </row>
    <row r="5774" spans="16:16">
      <c r="P5774" s="3"/>
    </row>
    <row r="5775" spans="16:16">
      <c r="P5775" s="3"/>
    </row>
    <row r="5776" spans="16:16">
      <c r="P5776" s="3"/>
    </row>
    <row r="5777" spans="16:16">
      <c r="P5777" s="3"/>
    </row>
    <row r="5778" spans="16:16">
      <c r="P5778" s="3"/>
    </row>
    <row r="5779" spans="16:16">
      <c r="P5779" s="3"/>
    </row>
    <row r="5780" spans="16:16">
      <c r="P5780" s="3"/>
    </row>
    <row r="5781" spans="16:16">
      <c r="P5781" s="3"/>
    </row>
    <row r="5782" spans="16:16">
      <c r="P5782" s="3"/>
    </row>
    <row r="5783" spans="16:16">
      <c r="P5783" s="3"/>
    </row>
    <row r="5784" spans="16:16">
      <c r="P5784" s="3"/>
    </row>
    <row r="5785" spans="16:16">
      <c r="P5785" s="3"/>
    </row>
    <row r="5786" spans="16:16">
      <c r="P5786" s="3"/>
    </row>
    <row r="5787" spans="16:16">
      <c r="P5787" s="3"/>
    </row>
    <row r="5788" spans="16:16">
      <c r="P5788" s="3"/>
    </row>
    <row r="5789" spans="16:16">
      <c r="P5789" s="3"/>
    </row>
    <row r="5790" spans="16:16">
      <c r="P5790" s="3"/>
    </row>
    <row r="5791" spans="16:16">
      <c r="P5791" s="3"/>
    </row>
    <row r="5792" spans="16:16">
      <c r="P5792" s="3"/>
    </row>
    <row r="5793" spans="16:16">
      <c r="P5793" s="3"/>
    </row>
    <row r="5794" spans="16:16">
      <c r="P5794" s="3"/>
    </row>
    <row r="5795" spans="16:16">
      <c r="P5795" s="3"/>
    </row>
    <row r="5796" spans="16:16">
      <c r="P5796" s="3"/>
    </row>
    <row r="5797" spans="16:16">
      <c r="P5797" s="3"/>
    </row>
    <row r="5798" spans="16:16">
      <c r="P5798" s="3"/>
    </row>
    <row r="5799" spans="16:16">
      <c r="P5799" s="3"/>
    </row>
    <row r="5800" spans="16:16">
      <c r="P5800" s="3"/>
    </row>
    <row r="5801" spans="16:16">
      <c r="P5801" s="3"/>
    </row>
    <row r="5802" spans="16:16">
      <c r="P5802" s="3"/>
    </row>
    <row r="5803" spans="16:16">
      <c r="P5803" s="3"/>
    </row>
    <row r="5804" spans="16:16">
      <c r="P5804" s="3"/>
    </row>
    <row r="5805" spans="16:16">
      <c r="P5805" s="3"/>
    </row>
    <row r="5806" spans="16:16">
      <c r="P5806" s="3"/>
    </row>
    <row r="5807" spans="16:16">
      <c r="P5807" s="3"/>
    </row>
    <row r="5808" spans="16:16">
      <c r="P5808" s="3"/>
    </row>
    <row r="5809" spans="16:16">
      <c r="P5809" s="3"/>
    </row>
    <row r="5810" spans="16:16">
      <c r="P5810" s="3"/>
    </row>
    <row r="5811" spans="16:16">
      <c r="P5811" s="3"/>
    </row>
    <row r="5812" spans="16:16">
      <c r="P5812" s="3"/>
    </row>
    <row r="5813" spans="16:16">
      <c r="P5813" s="3"/>
    </row>
    <row r="5814" spans="16:16">
      <c r="P5814" s="3"/>
    </row>
    <row r="5815" spans="16:16">
      <c r="P5815" s="3"/>
    </row>
    <row r="5816" spans="16:16">
      <c r="P5816" s="3"/>
    </row>
    <row r="5817" spans="16:16">
      <c r="P5817" s="3"/>
    </row>
    <row r="5818" spans="16:16">
      <c r="P5818" s="3"/>
    </row>
    <row r="5819" spans="16:16">
      <c r="P5819" s="3"/>
    </row>
    <row r="5820" spans="16:16">
      <c r="P5820" s="3"/>
    </row>
    <row r="5821" spans="16:16">
      <c r="P5821" s="3"/>
    </row>
    <row r="5822" spans="16:16">
      <c r="P5822" s="3"/>
    </row>
    <row r="5823" spans="16:16">
      <c r="P5823" s="3"/>
    </row>
    <row r="5824" spans="16:16">
      <c r="P5824" s="3"/>
    </row>
    <row r="5825" spans="16:16">
      <c r="P5825" s="3"/>
    </row>
    <row r="5826" spans="16:16">
      <c r="P5826" s="3"/>
    </row>
    <row r="5827" spans="16:16">
      <c r="P5827" s="3"/>
    </row>
    <row r="5828" spans="16:16">
      <c r="P5828" s="3"/>
    </row>
    <row r="5829" spans="16:16">
      <c r="P5829" s="3"/>
    </row>
    <row r="5830" spans="16:16">
      <c r="P5830" s="3"/>
    </row>
    <row r="5831" spans="16:16">
      <c r="P5831" s="3"/>
    </row>
    <row r="5832" spans="16:16">
      <c r="P5832" s="3"/>
    </row>
    <row r="5833" spans="16:16">
      <c r="P5833" s="3"/>
    </row>
    <row r="5834" spans="16:16">
      <c r="P5834" s="3"/>
    </row>
    <row r="5835" spans="16:16">
      <c r="P5835" s="3"/>
    </row>
    <row r="5836" spans="16:16">
      <c r="P5836" s="3"/>
    </row>
    <row r="5837" spans="16:16">
      <c r="P5837" s="3"/>
    </row>
    <row r="5838" spans="16:16">
      <c r="P5838" s="3"/>
    </row>
    <row r="5839" spans="16:16">
      <c r="P5839" s="3"/>
    </row>
    <row r="5840" spans="16:16">
      <c r="P5840" s="3"/>
    </row>
    <row r="5841" spans="16:16">
      <c r="P5841" s="3"/>
    </row>
    <row r="5842" spans="16:16">
      <c r="P5842" s="3"/>
    </row>
    <row r="5843" spans="16:16">
      <c r="P5843" s="3"/>
    </row>
    <row r="5844" spans="16:16">
      <c r="P5844" s="3"/>
    </row>
    <row r="5845" spans="16:16">
      <c r="P5845" s="3"/>
    </row>
    <row r="5846" spans="16:16">
      <c r="P5846" s="3"/>
    </row>
    <row r="5847" spans="16:16">
      <c r="P5847" s="3"/>
    </row>
    <row r="5848" spans="16:16">
      <c r="P5848" s="3"/>
    </row>
    <row r="5849" spans="16:16">
      <c r="P5849" s="3"/>
    </row>
    <row r="5850" spans="16:16">
      <c r="P5850" s="3"/>
    </row>
    <row r="5851" spans="16:16">
      <c r="P5851" s="3"/>
    </row>
    <row r="5852" spans="16:16">
      <c r="P5852" s="3"/>
    </row>
    <row r="5853" spans="16:16">
      <c r="P5853" s="3"/>
    </row>
    <row r="5854" spans="16:16">
      <c r="P5854" s="3"/>
    </row>
    <row r="5855" spans="16:16">
      <c r="P5855" s="3"/>
    </row>
    <row r="5856" spans="16:16">
      <c r="P5856" s="3"/>
    </row>
    <row r="5857" spans="16:16">
      <c r="P5857" s="3"/>
    </row>
    <row r="5858" spans="16:16">
      <c r="P5858" s="3"/>
    </row>
    <row r="5859" spans="16:16">
      <c r="P5859" s="3"/>
    </row>
    <row r="5860" spans="16:16">
      <c r="P5860" s="3"/>
    </row>
    <row r="5861" spans="16:16">
      <c r="P5861" s="3"/>
    </row>
    <row r="5862" spans="16:16">
      <c r="P5862" s="3"/>
    </row>
    <row r="5863" spans="16:16">
      <c r="P5863" s="3"/>
    </row>
    <row r="5864" spans="16:16">
      <c r="P5864" s="3"/>
    </row>
    <row r="5865" spans="16:16">
      <c r="P5865" s="3"/>
    </row>
    <row r="5866" spans="16:16">
      <c r="P5866" s="3"/>
    </row>
    <row r="5867" spans="16:16">
      <c r="P5867" s="3"/>
    </row>
    <row r="5868" spans="16:16">
      <c r="P5868" s="3"/>
    </row>
    <row r="5869" spans="16:16">
      <c r="P5869" s="3"/>
    </row>
    <row r="5870" spans="16:16">
      <c r="P5870" s="3"/>
    </row>
    <row r="5871" spans="16:16">
      <c r="P5871" s="3"/>
    </row>
    <row r="5872" spans="16:16">
      <c r="P5872" s="3"/>
    </row>
    <row r="5873" spans="16:16">
      <c r="P5873" s="3"/>
    </row>
    <row r="5874" spans="16:16">
      <c r="P5874" s="3"/>
    </row>
    <row r="5875" spans="16:16">
      <c r="P5875" s="3"/>
    </row>
    <row r="5876" spans="16:16">
      <c r="P5876" s="3"/>
    </row>
    <row r="5877" spans="16:16">
      <c r="P5877" s="3"/>
    </row>
    <row r="5878" spans="16:16">
      <c r="P5878" s="3"/>
    </row>
    <row r="5879" spans="16:16">
      <c r="P5879" s="3"/>
    </row>
    <row r="5880" spans="16:16">
      <c r="P5880" s="3"/>
    </row>
    <row r="5881" spans="16:16">
      <c r="P5881" s="3"/>
    </row>
    <row r="5882" spans="16:16">
      <c r="P5882" s="3"/>
    </row>
    <row r="5883" spans="16:16">
      <c r="P5883" s="3"/>
    </row>
    <row r="5884" spans="16:16">
      <c r="P5884" s="3"/>
    </row>
    <row r="5885" spans="16:16">
      <c r="P5885" s="3"/>
    </row>
    <row r="5886" spans="16:16">
      <c r="P5886" s="3"/>
    </row>
    <row r="5887" spans="16:16">
      <c r="P5887" s="3"/>
    </row>
    <row r="5888" spans="16:16">
      <c r="P5888" s="3"/>
    </row>
    <row r="5889" spans="16:16">
      <c r="P5889" s="3"/>
    </row>
    <row r="5890" spans="16:16">
      <c r="P5890" s="3"/>
    </row>
    <row r="5891" spans="16:16">
      <c r="P5891" s="3"/>
    </row>
    <row r="5892" spans="16:16">
      <c r="P5892" s="3"/>
    </row>
    <row r="5893" spans="16:16">
      <c r="P5893" s="3"/>
    </row>
    <row r="5894" spans="16:16">
      <c r="P5894" s="3"/>
    </row>
    <row r="5895" spans="16:16">
      <c r="P5895" s="3"/>
    </row>
    <row r="5896" spans="16:16">
      <c r="P5896" s="3"/>
    </row>
    <row r="5897" spans="16:16">
      <c r="P5897" s="3"/>
    </row>
    <row r="5898" spans="16:16">
      <c r="P5898" s="3"/>
    </row>
    <row r="5899" spans="16:16">
      <c r="P5899" s="3"/>
    </row>
    <row r="5900" spans="16:16">
      <c r="P5900" s="3"/>
    </row>
    <row r="5901" spans="16:16">
      <c r="P5901" s="3"/>
    </row>
    <row r="5902" spans="16:16">
      <c r="P5902" s="3"/>
    </row>
    <row r="5903" spans="16:16">
      <c r="P5903" s="3"/>
    </row>
    <row r="5904" spans="16:16">
      <c r="P5904" s="3"/>
    </row>
    <row r="5905" spans="16:16">
      <c r="P5905" s="3"/>
    </row>
    <row r="5906" spans="16:16">
      <c r="P5906" s="3"/>
    </row>
    <row r="5907" spans="16:16">
      <c r="P5907" s="3"/>
    </row>
    <row r="5908" spans="16:16">
      <c r="P5908" s="3"/>
    </row>
    <row r="5909" spans="16:16">
      <c r="P5909" s="3"/>
    </row>
    <row r="5910" spans="16:16">
      <c r="P5910" s="3"/>
    </row>
    <row r="5911" spans="16:16">
      <c r="P5911" s="3"/>
    </row>
    <row r="5912" spans="16:16">
      <c r="P5912" s="3"/>
    </row>
    <row r="5913" spans="16:16">
      <c r="P5913" s="3"/>
    </row>
    <row r="5914" spans="16:16">
      <c r="P5914" s="3"/>
    </row>
    <row r="5915" spans="16:16">
      <c r="P5915" s="3"/>
    </row>
    <row r="5916" spans="16:16">
      <c r="P5916" s="3"/>
    </row>
    <row r="5917" spans="16:16">
      <c r="P5917" s="3"/>
    </row>
    <row r="5918" spans="16:16">
      <c r="P5918" s="3"/>
    </row>
    <row r="5919" spans="16:16">
      <c r="P5919" s="3"/>
    </row>
    <row r="5920" spans="16:16">
      <c r="P5920" s="3"/>
    </row>
    <row r="5921" spans="16:16">
      <c r="P5921" s="3"/>
    </row>
    <row r="5922" spans="16:16">
      <c r="P5922" s="3"/>
    </row>
    <row r="5923" spans="16:16">
      <c r="P5923" s="3"/>
    </row>
    <row r="5924" spans="16:16">
      <c r="P5924" s="3"/>
    </row>
    <row r="5925" spans="16:16">
      <c r="P5925" s="3"/>
    </row>
    <row r="5926" spans="16:16">
      <c r="P5926" s="3"/>
    </row>
    <row r="5927" spans="16:16">
      <c r="P5927" s="3"/>
    </row>
    <row r="5928" spans="16:16">
      <c r="P5928" s="3"/>
    </row>
    <row r="5929" spans="16:16">
      <c r="P5929" s="3"/>
    </row>
    <row r="5930" spans="16:16">
      <c r="P5930" s="3"/>
    </row>
    <row r="5931" spans="16:16">
      <c r="P5931" s="3"/>
    </row>
    <row r="5932" spans="16:16">
      <c r="P5932" s="3"/>
    </row>
    <row r="5933" spans="16:16">
      <c r="P5933" s="3"/>
    </row>
    <row r="5934" spans="16:16">
      <c r="P5934" s="3"/>
    </row>
    <row r="5935" spans="16:16">
      <c r="P5935" s="3"/>
    </row>
    <row r="5936" spans="16:16">
      <c r="P5936" s="3"/>
    </row>
    <row r="5937" spans="16:16">
      <c r="P5937" s="3"/>
    </row>
    <row r="5938" spans="16:16">
      <c r="P5938" s="3"/>
    </row>
    <row r="5939" spans="16:16">
      <c r="P5939" s="3"/>
    </row>
    <row r="5940" spans="16:16">
      <c r="P5940" s="3"/>
    </row>
    <row r="5941" spans="16:16">
      <c r="P5941" s="3"/>
    </row>
    <row r="5942" spans="16:16">
      <c r="P5942" s="3"/>
    </row>
    <row r="5943" spans="16:16">
      <c r="P5943" s="3"/>
    </row>
    <row r="5944" spans="16:16">
      <c r="P5944" s="3"/>
    </row>
    <row r="5945" spans="16:16">
      <c r="P5945" s="3"/>
    </row>
    <row r="5946" spans="16:16">
      <c r="P5946" s="3"/>
    </row>
    <row r="5947" spans="16:16">
      <c r="P5947" s="3"/>
    </row>
    <row r="5948" spans="16:16">
      <c r="P5948" s="3"/>
    </row>
    <row r="5949" spans="16:16">
      <c r="P5949" s="3"/>
    </row>
    <row r="5950" spans="16:16">
      <c r="P5950" s="3"/>
    </row>
    <row r="5951" spans="16:16">
      <c r="P5951" s="3"/>
    </row>
    <row r="5952" spans="16:16">
      <c r="P5952" s="3"/>
    </row>
    <row r="5953" spans="16:16">
      <c r="P5953" s="3"/>
    </row>
    <row r="5954" spans="16:16">
      <c r="P5954" s="3"/>
    </row>
    <row r="5955" spans="16:16">
      <c r="P5955" s="3"/>
    </row>
    <row r="5956" spans="16:16">
      <c r="P5956" s="3"/>
    </row>
    <row r="5957" spans="16:16">
      <c r="P5957" s="3"/>
    </row>
    <row r="5958" spans="16:16">
      <c r="P5958" s="3"/>
    </row>
    <row r="5959" spans="16:16">
      <c r="P5959" s="3"/>
    </row>
    <row r="5960" spans="16:16">
      <c r="P5960" s="3"/>
    </row>
    <row r="5961" spans="16:16">
      <c r="P5961" s="3"/>
    </row>
    <row r="5962" spans="16:16">
      <c r="P5962" s="3"/>
    </row>
    <row r="5963" spans="16:16">
      <c r="P5963" s="3"/>
    </row>
    <row r="5964" spans="16:16">
      <c r="P5964" s="3"/>
    </row>
    <row r="5965" spans="16:16">
      <c r="P5965" s="3"/>
    </row>
    <row r="5966" spans="16:16">
      <c r="P5966" s="3"/>
    </row>
    <row r="5967" spans="16:16">
      <c r="P5967" s="3"/>
    </row>
    <row r="5968" spans="16:16">
      <c r="P5968" s="3"/>
    </row>
    <row r="5969" spans="16:16">
      <c r="P5969" s="3"/>
    </row>
    <row r="5970" spans="16:16">
      <c r="P5970" s="3"/>
    </row>
    <row r="5971" spans="16:16">
      <c r="P5971" s="3"/>
    </row>
    <row r="5972" spans="16:16">
      <c r="P5972" s="3"/>
    </row>
    <row r="5973" spans="16:16">
      <c r="P5973" s="3"/>
    </row>
    <row r="5974" spans="16:16">
      <c r="P5974" s="3"/>
    </row>
    <row r="5975" spans="16:16">
      <c r="P5975" s="3"/>
    </row>
    <row r="5976" spans="16:16">
      <c r="P5976" s="3"/>
    </row>
    <row r="5977" spans="16:16">
      <c r="P5977" s="3"/>
    </row>
    <row r="5978" spans="16:16">
      <c r="P5978" s="3"/>
    </row>
    <row r="5979" spans="16:16">
      <c r="P5979" s="3"/>
    </row>
    <row r="5980" spans="16:16">
      <c r="P5980" s="3"/>
    </row>
    <row r="5981" spans="16:16">
      <c r="P5981" s="3"/>
    </row>
    <row r="5982" spans="16:16">
      <c r="P5982" s="3"/>
    </row>
    <row r="5983" spans="16:16">
      <c r="P5983" s="3"/>
    </row>
    <row r="5984" spans="16:16">
      <c r="P5984" s="3"/>
    </row>
    <row r="5985" spans="16:16">
      <c r="P5985" s="3"/>
    </row>
    <row r="5986" spans="16:16">
      <c r="P5986" s="3"/>
    </row>
    <row r="5987" spans="16:16">
      <c r="P5987" s="3"/>
    </row>
    <row r="5988" spans="16:16">
      <c r="P5988" s="3"/>
    </row>
    <row r="5989" spans="16:16">
      <c r="P5989" s="3"/>
    </row>
    <row r="5990" spans="16:16">
      <c r="P5990" s="3"/>
    </row>
    <row r="5991" spans="16:16">
      <c r="P5991" s="3"/>
    </row>
    <row r="5992" spans="16:16">
      <c r="P5992" s="3"/>
    </row>
    <row r="5993" spans="16:16">
      <c r="P5993" s="3"/>
    </row>
    <row r="5994" spans="16:16">
      <c r="P5994" s="3"/>
    </row>
    <row r="5995" spans="16:16">
      <c r="P5995" s="3"/>
    </row>
    <row r="5996" spans="16:16">
      <c r="P5996" s="3"/>
    </row>
    <row r="5997" spans="16:16">
      <c r="P5997" s="3"/>
    </row>
    <row r="5998" spans="16:16">
      <c r="P5998" s="3"/>
    </row>
    <row r="5999" spans="16:16">
      <c r="P5999" s="3"/>
    </row>
    <row r="6000" spans="16:16">
      <c r="P6000" s="3"/>
    </row>
    <row r="6001" spans="16:16">
      <c r="P6001" s="3"/>
    </row>
    <row r="6002" spans="16:16">
      <c r="P6002" s="3"/>
    </row>
    <row r="6003" spans="16:16">
      <c r="P6003" s="3"/>
    </row>
    <row r="6004" spans="16:16">
      <c r="P6004" s="3"/>
    </row>
    <row r="6005" spans="16:16">
      <c r="P6005" s="3"/>
    </row>
    <row r="6006" spans="16:16">
      <c r="P6006" s="3"/>
    </row>
    <row r="6007" spans="16:16">
      <c r="P6007" s="3"/>
    </row>
    <row r="6008" spans="16:16">
      <c r="P6008" s="3"/>
    </row>
    <row r="6009" spans="16:16">
      <c r="P6009" s="3"/>
    </row>
    <row r="6010" spans="16:16">
      <c r="P6010" s="3"/>
    </row>
    <row r="6011" spans="16:16">
      <c r="P6011" s="3"/>
    </row>
    <row r="6012" spans="16:16">
      <c r="P6012" s="3"/>
    </row>
    <row r="6013" spans="16:16">
      <c r="P6013" s="3"/>
    </row>
    <row r="6014" spans="16:16">
      <c r="P6014" s="3"/>
    </row>
    <row r="6015" spans="16:16">
      <c r="P6015" s="3"/>
    </row>
    <row r="6016" spans="16:16">
      <c r="P6016" s="3"/>
    </row>
    <row r="6017" spans="16:16">
      <c r="P6017" s="3"/>
    </row>
    <row r="6018" spans="16:16">
      <c r="P6018" s="3"/>
    </row>
    <row r="6019" spans="16:16">
      <c r="P6019" s="3"/>
    </row>
    <row r="6020" spans="16:16">
      <c r="P6020" s="3"/>
    </row>
    <row r="6021" spans="16:16">
      <c r="P6021" s="3"/>
    </row>
    <row r="6022" spans="16:16">
      <c r="P6022" s="3"/>
    </row>
    <row r="6023" spans="16:16">
      <c r="P6023" s="3"/>
    </row>
    <row r="6024" spans="16:16">
      <c r="P6024" s="3"/>
    </row>
    <row r="6025" spans="16:16">
      <c r="P6025" s="3"/>
    </row>
    <row r="6026" spans="16:16">
      <c r="P6026" s="3"/>
    </row>
    <row r="6027" spans="16:16">
      <c r="P6027" s="3"/>
    </row>
    <row r="6028" spans="16:16">
      <c r="P6028" s="3"/>
    </row>
    <row r="6029" spans="16:16">
      <c r="P6029" s="3"/>
    </row>
    <row r="6030" spans="16:16">
      <c r="P6030" s="3"/>
    </row>
    <row r="6031" spans="16:16">
      <c r="P6031" s="3"/>
    </row>
    <row r="6032" spans="16:16">
      <c r="P6032" s="3"/>
    </row>
    <row r="6033" spans="16:16">
      <c r="P6033" s="3"/>
    </row>
    <row r="6034" spans="16:16">
      <c r="P6034" s="3"/>
    </row>
    <row r="6035" spans="16:16">
      <c r="P6035" s="3"/>
    </row>
    <row r="6036" spans="16:16">
      <c r="P6036" s="3"/>
    </row>
    <row r="6037" spans="16:16">
      <c r="P6037" s="3"/>
    </row>
    <row r="6038" spans="16:16">
      <c r="P6038" s="3"/>
    </row>
    <row r="6039" spans="16:16">
      <c r="P6039" s="3"/>
    </row>
    <row r="6040" spans="16:16">
      <c r="P6040" s="3"/>
    </row>
    <row r="6041" spans="16:16">
      <c r="P6041" s="3"/>
    </row>
    <row r="6042" spans="16:16">
      <c r="P6042" s="3"/>
    </row>
    <row r="6043" spans="16:16">
      <c r="P6043" s="3"/>
    </row>
    <row r="6044" spans="16:16">
      <c r="P6044" s="3"/>
    </row>
    <row r="6045" spans="16:16">
      <c r="P6045" s="3"/>
    </row>
    <row r="6046" spans="16:16">
      <c r="P6046" s="3"/>
    </row>
    <row r="6047" spans="16:16">
      <c r="P6047" s="3"/>
    </row>
    <row r="6048" spans="16:16">
      <c r="P6048" s="3"/>
    </row>
    <row r="6049" spans="16:16">
      <c r="P6049" s="3"/>
    </row>
    <row r="6050" spans="16:16">
      <c r="P6050" s="3"/>
    </row>
    <row r="6051" spans="16:16">
      <c r="P6051" s="3"/>
    </row>
    <row r="6052" spans="16:16">
      <c r="P6052" s="3"/>
    </row>
    <row r="6053" spans="16:16">
      <c r="P6053" s="3"/>
    </row>
    <row r="6054" spans="16:16">
      <c r="P6054" s="3"/>
    </row>
    <row r="6055" spans="16:16">
      <c r="P6055" s="3"/>
    </row>
    <row r="6056" spans="16:16">
      <c r="P6056" s="3"/>
    </row>
    <row r="6057" spans="16:16">
      <c r="P6057" s="3"/>
    </row>
    <row r="6058" spans="16:16">
      <c r="P6058" s="3"/>
    </row>
    <row r="6059" spans="16:16">
      <c r="P6059" s="3"/>
    </row>
    <row r="6060" spans="16:16">
      <c r="P6060" s="3"/>
    </row>
    <row r="6061" spans="16:16">
      <c r="P6061" s="3"/>
    </row>
    <row r="6062" spans="16:16">
      <c r="P6062" s="3"/>
    </row>
    <row r="6063" spans="16:16">
      <c r="P6063" s="3"/>
    </row>
    <row r="6064" spans="16:16">
      <c r="P6064" s="3"/>
    </row>
    <row r="6065" spans="16:16">
      <c r="P6065" s="3"/>
    </row>
    <row r="6066" spans="16:16">
      <c r="P6066" s="3"/>
    </row>
    <row r="6067" spans="16:16">
      <c r="P6067" s="3"/>
    </row>
    <row r="6068" spans="16:16">
      <c r="P6068" s="3"/>
    </row>
    <row r="6069" spans="16:16">
      <c r="P6069" s="3"/>
    </row>
    <row r="6070" spans="16:16">
      <c r="P6070" s="3"/>
    </row>
    <row r="6071" spans="16:16">
      <c r="P6071" s="3"/>
    </row>
    <row r="6072" spans="16:16">
      <c r="P6072" s="3"/>
    </row>
    <row r="6073" spans="16:16">
      <c r="P6073" s="3"/>
    </row>
    <row r="6074" spans="16:16">
      <c r="P6074" s="3"/>
    </row>
    <row r="6075" spans="16:16">
      <c r="P6075" s="3"/>
    </row>
    <row r="6076" spans="16:16">
      <c r="P6076" s="3"/>
    </row>
    <row r="6077" spans="16:16">
      <c r="P6077" s="3"/>
    </row>
    <row r="6078" spans="16:16">
      <c r="P6078" s="3"/>
    </row>
    <row r="6079" spans="16:16">
      <c r="P6079" s="3"/>
    </row>
    <row r="6080" spans="16:16">
      <c r="P6080" s="3"/>
    </row>
    <row r="6081" spans="16:16">
      <c r="P6081" s="3"/>
    </row>
    <row r="6082" spans="16:16">
      <c r="P6082" s="3"/>
    </row>
    <row r="6083" spans="16:16">
      <c r="P6083" s="3"/>
    </row>
    <row r="6084" spans="16:16">
      <c r="P6084" s="3"/>
    </row>
    <row r="6085" spans="16:16">
      <c r="P6085" s="3"/>
    </row>
    <row r="6086" spans="16:16">
      <c r="P6086" s="3"/>
    </row>
    <row r="6087" spans="16:16">
      <c r="P6087" s="3"/>
    </row>
    <row r="6088" spans="16:16">
      <c r="P6088" s="3"/>
    </row>
    <row r="6089" spans="16:16">
      <c r="P6089" s="3"/>
    </row>
    <row r="6090" spans="16:16">
      <c r="P6090" s="3"/>
    </row>
    <row r="6091" spans="16:16">
      <c r="P6091" s="3"/>
    </row>
    <row r="6092" spans="16:16">
      <c r="P6092" s="3"/>
    </row>
    <row r="6093" spans="16:16">
      <c r="P6093" s="3"/>
    </row>
    <row r="6094" spans="16:16">
      <c r="P6094" s="3"/>
    </row>
    <row r="6095" spans="16:16">
      <c r="P6095" s="3"/>
    </row>
    <row r="6096" spans="16:16">
      <c r="P6096" s="3"/>
    </row>
    <row r="6097" spans="16:16">
      <c r="P6097" s="3"/>
    </row>
    <row r="6098" spans="16:16">
      <c r="P6098" s="3"/>
    </row>
    <row r="6099" spans="16:16">
      <c r="P6099" s="3"/>
    </row>
    <row r="6100" spans="16:16">
      <c r="P6100" s="3"/>
    </row>
    <row r="6101" spans="16:16">
      <c r="P6101" s="3"/>
    </row>
    <row r="6102" spans="16:16">
      <c r="P6102" s="3"/>
    </row>
    <row r="6103" spans="16:16">
      <c r="P6103" s="3"/>
    </row>
    <row r="6104" spans="16:16">
      <c r="P6104" s="3"/>
    </row>
    <row r="6105" spans="16:16">
      <c r="P6105" s="3"/>
    </row>
    <row r="6106" spans="16:16">
      <c r="P6106" s="3"/>
    </row>
    <row r="6107" spans="16:16">
      <c r="P6107" s="3"/>
    </row>
    <row r="6108" spans="16:16">
      <c r="P6108" s="3"/>
    </row>
    <row r="6109" spans="16:16">
      <c r="P6109" s="3"/>
    </row>
    <row r="6110" spans="16:16">
      <c r="P6110" s="3"/>
    </row>
    <row r="6111" spans="16:16">
      <c r="P6111" s="3"/>
    </row>
    <row r="6112" spans="16:16">
      <c r="P6112" s="3"/>
    </row>
    <row r="6113" spans="16:16">
      <c r="P6113" s="3"/>
    </row>
    <row r="6114" spans="16:16">
      <c r="P6114" s="3"/>
    </row>
    <row r="6115" spans="16:16">
      <c r="P6115" s="3"/>
    </row>
    <row r="6116" spans="16:16">
      <c r="P6116" s="3"/>
    </row>
    <row r="6117" spans="16:16">
      <c r="P6117" s="3"/>
    </row>
    <row r="6118" spans="16:16">
      <c r="P6118" s="3"/>
    </row>
    <row r="6119" spans="16:16">
      <c r="P6119" s="3"/>
    </row>
    <row r="6120" spans="16:16">
      <c r="P6120" s="3"/>
    </row>
    <row r="6121" spans="16:16">
      <c r="P6121" s="3"/>
    </row>
    <row r="6122" spans="16:16">
      <c r="P6122" s="3"/>
    </row>
    <row r="6123" spans="16:16">
      <c r="P6123" s="3"/>
    </row>
    <row r="6124" spans="16:16">
      <c r="P6124" s="3"/>
    </row>
    <row r="6125" spans="16:16">
      <c r="P6125" s="3"/>
    </row>
    <row r="6126" spans="16:16">
      <c r="P6126" s="3"/>
    </row>
    <row r="6127" spans="16:16">
      <c r="P6127" s="3"/>
    </row>
    <row r="6128" spans="16:16">
      <c r="P6128" s="3"/>
    </row>
    <row r="6129" spans="16:16">
      <c r="P6129" s="3"/>
    </row>
    <row r="6130" spans="16:16">
      <c r="P6130" s="3"/>
    </row>
    <row r="6131" spans="16:16">
      <c r="P6131" s="3"/>
    </row>
    <row r="6132" spans="16:16">
      <c r="P6132" s="3"/>
    </row>
    <row r="6133" spans="16:16">
      <c r="P6133" s="3"/>
    </row>
    <row r="6134" spans="16:16">
      <c r="P6134" s="3"/>
    </row>
    <row r="6135" spans="16:16">
      <c r="P6135" s="3"/>
    </row>
    <row r="6136" spans="16:16">
      <c r="P6136" s="3"/>
    </row>
    <row r="6137" spans="16:16">
      <c r="P6137" s="3"/>
    </row>
    <row r="6138" spans="16:16">
      <c r="P6138" s="3"/>
    </row>
    <row r="6139" spans="16:16">
      <c r="P6139" s="3"/>
    </row>
    <row r="6140" spans="16:16">
      <c r="P6140" s="3"/>
    </row>
    <row r="6141" spans="16:16">
      <c r="P6141" s="3"/>
    </row>
    <row r="6142" spans="16:16">
      <c r="P6142" s="3"/>
    </row>
    <row r="6143" spans="16:16">
      <c r="P6143" s="3"/>
    </row>
    <row r="6144" spans="16:16">
      <c r="P6144" s="3"/>
    </row>
    <row r="6145" spans="16:16">
      <c r="P6145" s="3"/>
    </row>
    <row r="6146" spans="16:16">
      <c r="P6146" s="3"/>
    </row>
    <row r="6147" spans="16:16">
      <c r="P6147" s="3"/>
    </row>
    <row r="6148" spans="16:16">
      <c r="P6148" s="3"/>
    </row>
    <row r="6149" spans="16:16">
      <c r="P6149" s="3"/>
    </row>
    <row r="6150" spans="16:16">
      <c r="P6150" s="3"/>
    </row>
    <row r="6151" spans="16:16">
      <c r="P6151" s="3"/>
    </row>
    <row r="6152" spans="16:16">
      <c r="P6152" s="3"/>
    </row>
    <row r="6153" spans="16:16">
      <c r="P6153" s="3"/>
    </row>
    <row r="6154" spans="16:16">
      <c r="P6154" s="3"/>
    </row>
    <row r="6155" spans="16:16">
      <c r="P6155" s="3"/>
    </row>
    <row r="6156" spans="16:16">
      <c r="P6156" s="3"/>
    </row>
    <row r="6157" spans="16:16">
      <c r="P6157" s="3"/>
    </row>
    <row r="6158" spans="16:16">
      <c r="P6158" s="3"/>
    </row>
    <row r="6159" spans="16:16">
      <c r="P6159" s="3"/>
    </row>
    <row r="6160" spans="16:16">
      <c r="P6160" s="3"/>
    </row>
    <row r="6161" spans="16:16">
      <c r="P6161" s="3"/>
    </row>
    <row r="6162" spans="16:16">
      <c r="P6162" s="3"/>
    </row>
    <row r="6163" spans="16:16">
      <c r="P6163" s="3"/>
    </row>
    <row r="6164" spans="16:16">
      <c r="P6164" s="3"/>
    </row>
    <row r="6165" spans="16:16">
      <c r="P6165" s="3"/>
    </row>
    <row r="6166" spans="16:16">
      <c r="P6166" s="3"/>
    </row>
    <row r="6167" spans="16:16">
      <c r="P6167" s="3"/>
    </row>
    <row r="6168" spans="16:16">
      <c r="P6168" s="3"/>
    </row>
    <row r="6169" spans="16:16">
      <c r="P6169" s="3"/>
    </row>
    <row r="6170" spans="16:16">
      <c r="P6170" s="3"/>
    </row>
    <row r="6171" spans="16:16">
      <c r="P6171" s="3"/>
    </row>
    <row r="6172" spans="16:16">
      <c r="P6172" s="3"/>
    </row>
    <row r="6173" spans="16:16">
      <c r="P6173" s="3"/>
    </row>
    <row r="6174" spans="16:16">
      <c r="P6174" s="3"/>
    </row>
    <row r="6175" spans="16:16">
      <c r="P6175" s="3"/>
    </row>
    <row r="6176" spans="16:16">
      <c r="P6176" s="3"/>
    </row>
    <row r="6177" spans="16:16">
      <c r="P6177" s="3"/>
    </row>
    <row r="6178" spans="16:16">
      <c r="P6178" s="3"/>
    </row>
    <row r="6179" spans="16:16">
      <c r="P6179" s="3"/>
    </row>
    <row r="6180" spans="16:16">
      <c r="P6180" s="3"/>
    </row>
    <row r="6181" spans="16:16">
      <c r="P6181" s="3"/>
    </row>
    <row r="6182" spans="16:16">
      <c r="P6182" s="3"/>
    </row>
    <row r="6183" spans="16:16">
      <c r="P6183" s="3"/>
    </row>
    <row r="6184" spans="16:16">
      <c r="P6184" s="3"/>
    </row>
    <row r="6185" spans="16:16">
      <c r="P6185" s="3"/>
    </row>
    <row r="6186" spans="16:16">
      <c r="P6186" s="3"/>
    </row>
    <row r="6187" spans="16:16">
      <c r="P6187" s="3"/>
    </row>
    <row r="6188" spans="16:16">
      <c r="P6188" s="3"/>
    </row>
    <row r="6189" spans="16:16">
      <c r="P6189" s="3"/>
    </row>
    <row r="6190" spans="16:16">
      <c r="P6190" s="3"/>
    </row>
    <row r="6191" spans="16:16">
      <c r="P6191" s="3"/>
    </row>
    <row r="6192" spans="16:16">
      <c r="P6192" s="3"/>
    </row>
    <row r="6193" spans="16:16">
      <c r="P6193" s="3"/>
    </row>
    <row r="6194" spans="16:16">
      <c r="P6194" s="3"/>
    </row>
    <row r="6195" spans="16:16">
      <c r="P6195" s="3"/>
    </row>
    <row r="6196" spans="16:16">
      <c r="P6196" s="3"/>
    </row>
    <row r="6197" spans="16:16">
      <c r="P6197" s="3"/>
    </row>
    <row r="6198" spans="16:16">
      <c r="P6198" s="3"/>
    </row>
    <row r="6199" spans="16:16">
      <c r="P6199" s="3"/>
    </row>
    <row r="6200" spans="16:16">
      <c r="P6200" s="3"/>
    </row>
    <row r="6201" spans="16:16">
      <c r="P6201" s="3"/>
    </row>
    <row r="6202" spans="16:16">
      <c r="P6202" s="3"/>
    </row>
    <row r="6203" spans="16:16">
      <c r="P6203" s="3"/>
    </row>
    <row r="6204" spans="16:16">
      <c r="P6204" s="3"/>
    </row>
    <row r="6205" spans="16:16">
      <c r="P6205" s="3"/>
    </row>
    <row r="6206" spans="16:16">
      <c r="P6206" s="3"/>
    </row>
    <row r="6207" spans="16:16">
      <c r="P6207" s="3"/>
    </row>
    <row r="6208" spans="16:16">
      <c r="P6208" s="3"/>
    </row>
    <row r="6209" spans="16:16">
      <c r="P6209" s="3"/>
    </row>
    <row r="6210" spans="16:16">
      <c r="P6210" s="3"/>
    </row>
    <row r="6211" spans="16:16">
      <c r="P6211" s="3"/>
    </row>
    <row r="6212" spans="16:16">
      <c r="P6212" s="3"/>
    </row>
    <row r="6213" spans="16:16">
      <c r="P6213" s="3"/>
    </row>
    <row r="6214" spans="16:16">
      <c r="P6214" s="3"/>
    </row>
    <row r="6215" spans="16:16">
      <c r="P6215" s="3"/>
    </row>
    <row r="6216" spans="16:16">
      <c r="P6216" s="3"/>
    </row>
    <row r="6217" spans="16:16">
      <c r="P6217" s="3"/>
    </row>
    <row r="6218" spans="16:16">
      <c r="P6218" s="3"/>
    </row>
    <row r="6219" spans="16:16">
      <c r="P6219" s="3"/>
    </row>
    <row r="6220" spans="16:16">
      <c r="P6220" s="3"/>
    </row>
    <row r="6221" spans="16:16">
      <c r="P6221" s="3"/>
    </row>
    <row r="6222" spans="16:16">
      <c r="P6222" s="3"/>
    </row>
    <row r="6223" spans="16:16">
      <c r="P6223" s="3"/>
    </row>
    <row r="6224" spans="16:16">
      <c r="P6224" s="3"/>
    </row>
    <row r="6225" spans="16:16">
      <c r="P6225" s="3"/>
    </row>
    <row r="6226" spans="16:16">
      <c r="P6226" s="3"/>
    </row>
    <row r="6227" spans="16:16">
      <c r="P6227" s="3"/>
    </row>
    <row r="6228" spans="16:16">
      <c r="P6228" s="3"/>
    </row>
    <row r="6229" spans="16:16">
      <c r="P6229" s="3"/>
    </row>
    <row r="6230" spans="16:16">
      <c r="P6230" s="3"/>
    </row>
    <row r="6231" spans="16:16">
      <c r="P6231" s="3"/>
    </row>
    <row r="6232" spans="16:16">
      <c r="P6232" s="3"/>
    </row>
    <row r="6233" spans="16:16">
      <c r="P6233" s="3"/>
    </row>
    <row r="6234" spans="16:16">
      <c r="P6234" s="3"/>
    </row>
    <row r="6235" spans="16:16">
      <c r="P6235" s="3"/>
    </row>
    <row r="6236" spans="16:16">
      <c r="P6236" s="3"/>
    </row>
    <row r="6237" spans="16:16">
      <c r="P6237" s="3"/>
    </row>
    <row r="6238" spans="16:16">
      <c r="P6238" s="3"/>
    </row>
    <row r="6239" spans="16:16">
      <c r="P6239" s="3"/>
    </row>
    <row r="6240" spans="16:16">
      <c r="P6240" s="3"/>
    </row>
    <row r="6241" spans="16:16">
      <c r="P6241" s="3"/>
    </row>
    <row r="6242" spans="16:16">
      <c r="P6242" s="3"/>
    </row>
    <row r="6243" spans="16:16">
      <c r="P6243" s="3"/>
    </row>
    <row r="6244" spans="16:16">
      <c r="P6244" s="3"/>
    </row>
    <row r="6245" spans="16:16">
      <c r="P6245" s="3"/>
    </row>
    <row r="6246" spans="16:16">
      <c r="P6246" s="3"/>
    </row>
    <row r="6247" spans="16:16">
      <c r="P6247" s="3"/>
    </row>
    <row r="6248" spans="16:16">
      <c r="P6248" s="3"/>
    </row>
    <row r="6249" spans="16:16">
      <c r="P6249" s="3"/>
    </row>
    <row r="6250" spans="16:16">
      <c r="P6250" s="3"/>
    </row>
    <row r="6251" spans="16:16">
      <c r="P6251" s="3"/>
    </row>
    <row r="6252" spans="16:16">
      <c r="P6252" s="3"/>
    </row>
    <row r="6253" spans="16:16">
      <c r="P6253" s="3"/>
    </row>
    <row r="6254" spans="16:16">
      <c r="P6254" s="3"/>
    </row>
    <row r="6255" spans="16:16">
      <c r="P6255" s="3"/>
    </row>
    <row r="6256" spans="16:16">
      <c r="P6256" s="3"/>
    </row>
    <row r="6257" spans="16:16">
      <c r="P6257" s="3"/>
    </row>
    <row r="6258" spans="16:16">
      <c r="P6258" s="3"/>
    </row>
    <row r="6259" spans="16:16">
      <c r="P6259" s="3"/>
    </row>
    <row r="6260" spans="16:16">
      <c r="P6260" s="3"/>
    </row>
    <row r="6261" spans="16:16">
      <c r="P6261" s="3"/>
    </row>
    <row r="6262" spans="16:16">
      <c r="P6262" s="3"/>
    </row>
    <row r="6263" spans="16:16">
      <c r="P6263" s="3"/>
    </row>
    <row r="6264" spans="16:16">
      <c r="P6264" s="3"/>
    </row>
    <row r="6265" spans="16:16">
      <c r="P6265" s="3"/>
    </row>
    <row r="6266" spans="16:16">
      <c r="P6266" s="3"/>
    </row>
    <row r="6267" spans="16:16">
      <c r="P6267" s="3"/>
    </row>
    <row r="6268" spans="16:16">
      <c r="P6268" s="3"/>
    </row>
    <row r="6269" spans="16:16">
      <c r="P6269" s="3"/>
    </row>
    <row r="6270" spans="16:16">
      <c r="P6270" s="3"/>
    </row>
    <row r="6271" spans="16:16">
      <c r="P6271" s="3"/>
    </row>
    <row r="6272" spans="16:16">
      <c r="P6272" s="3"/>
    </row>
    <row r="6273" spans="16:16">
      <c r="P6273" s="3"/>
    </row>
    <row r="6274" spans="16:16">
      <c r="P6274" s="3"/>
    </row>
    <row r="6275" spans="16:16">
      <c r="P6275" s="3"/>
    </row>
    <row r="6276" spans="16:16">
      <c r="P6276" s="3"/>
    </row>
    <row r="6277" spans="16:16">
      <c r="P6277" s="3"/>
    </row>
    <row r="6278" spans="16:16">
      <c r="P6278" s="3"/>
    </row>
    <row r="6279" spans="16:16">
      <c r="P6279" s="3"/>
    </row>
    <row r="6280" spans="16:16">
      <c r="P6280" s="3"/>
    </row>
    <row r="6281" spans="16:16">
      <c r="P6281" s="3"/>
    </row>
    <row r="6282" spans="16:16">
      <c r="P6282" s="3"/>
    </row>
    <row r="6283" spans="16:16">
      <c r="P6283" s="3"/>
    </row>
    <row r="6284" spans="16:16">
      <c r="P6284" s="3"/>
    </row>
    <row r="6285" spans="16:16">
      <c r="P6285" s="3"/>
    </row>
    <row r="6286" spans="16:16">
      <c r="P6286" s="3"/>
    </row>
    <row r="6287" spans="16:16">
      <c r="P6287" s="3"/>
    </row>
    <row r="6288" spans="16:16">
      <c r="P6288" s="3"/>
    </row>
    <row r="6289" spans="16:16">
      <c r="P6289" s="3"/>
    </row>
    <row r="6290" spans="16:16">
      <c r="P6290" s="3"/>
    </row>
    <row r="6291" spans="16:16">
      <c r="P6291" s="3"/>
    </row>
    <row r="6292" spans="16:16">
      <c r="P6292" s="3"/>
    </row>
    <row r="6293" spans="16:16">
      <c r="P6293" s="3"/>
    </row>
    <row r="6294" spans="16:16">
      <c r="P6294" s="3"/>
    </row>
    <row r="6295" spans="16:16">
      <c r="P6295" s="3"/>
    </row>
    <row r="6296" spans="16:16">
      <c r="P6296" s="3"/>
    </row>
    <row r="6297" spans="16:16">
      <c r="P6297" s="3"/>
    </row>
    <row r="6298" spans="16:16">
      <c r="P6298" s="3"/>
    </row>
    <row r="6299" spans="16:16">
      <c r="P6299" s="3"/>
    </row>
    <row r="6300" spans="16:16">
      <c r="P6300" s="3"/>
    </row>
    <row r="6301" spans="16:16">
      <c r="P6301" s="3"/>
    </row>
    <row r="6302" spans="16:16">
      <c r="P6302" s="3"/>
    </row>
    <row r="6303" spans="16:16">
      <c r="P6303" s="3"/>
    </row>
    <row r="6304" spans="16:16">
      <c r="P6304" s="3"/>
    </row>
    <row r="6305" spans="16:16">
      <c r="P6305" s="3"/>
    </row>
    <row r="6306" spans="16:16">
      <c r="P6306" s="3"/>
    </row>
    <row r="6307" spans="16:16">
      <c r="P6307" s="3"/>
    </row>
    <row r="6308" spans="16:16">
      <c r="P6308" s="3"/>
    </row>
    <row r="6309" spans="16:16">
      <c r="P6309" s="3"/>
    </row>
    <row r="6310" spans="16:16">
      <c r="P6310" s="3"/>
    </row>
    <row r="6311" spans="16:16">
      <c r="P6311" s="3"/>
    </row>
    <row r="6312" spans="16:16">
      <c r="P6312" s="3"/>
    </row>
    <row r="6313" spans="16:16">
      <c r="P6313" s="3"/>
    </row>
    <row r="6314" spans="16:16">
      <c r="P6314" s="3"/>
    </row>
    <row r="6315" spans="16:16">
      <c r="P6315" s="3"/>
    </row>
    <row r="6316" spans="16:16">
      <c r="P6316" s="3"/>
    </row>
    <row r="6317" spans="16:16">
      <c r="P6317" s="3"/>
    </row>
    <row r="6318" spans="16:16">
      <c r="P6318" s="3"/>
    </row>
    <row r="6319" spans="16:16">
      <c r="P6319" s="3"/>
    </row>
    <row r="6320" spans="16:16">
      <c r="P6320" s="3"/>
    </row>
    <row r="6321" spans="16:16">
      <c r="P6321" s="3"/>
    </row>
    <row r="6322" spans="16:16">
      <c r="P6322" s="3"/>
    </row>
    <row r="6323" spans="16:16">
      <c r="P6323" s="3"/>
    </row>
    <row r="6324" spans="16:16">
      <c r="P6324" s="3"/>
    </row>
    <row r="6325" spans="16:16">
      <c r="P6325" s="3"/>
    </row>
    <row r="6326" spans="16:16">
      <c r="P6326" s="3"/>
    </row>
    <row r="6327" spans="16:16">
      <c r="P6327" s="3"/>
    </row>
    <row r="6328" spans="16:16">
      <c r="P6328" s="3"/>
    </row>
    <row r="6329" spans="16:16">
      <c r="P6329" s="3"/>
    </row>
    <row r="6330" spans="16:16">
      <c r="P6330" s="3"/>
    </row>
    <row r="6331" spans="16:16">
      <c r="P6331" s="3"/>
    </row>
    <row r="6332" spans="16:16">
      <c r="P6332" s="3"/>
    </row>
    <row r="6333" spans="16:16">
      <c r="P6333" s="3"/>
    </row>
    <row r="6334" spans="16:16">
      <c r="P6334" s="3"/>
    </row>
    <row r="6335" spans="16:16">
      <c r="P6335" s="3"/>
    </row>
    <row r="6336" spans="16:16">
      <c r="P6336" s="3"/>
    </row>
    <row r="6337" spans="16:16">
      <c r="P6337" s="3"/>
    </row>
    <row r="6338" spans="16:16">
      <c r="P6338" s="3"/>
    </row>
    <row r="6339" spans="16:16">
      <c r="P6339" s="3"/>
    </row>
    <row r="6340" spans="16:16">
      <c r="P6340" s="3"/>
    </row>
    <row r="6341" spans="16:16">
      <c r="P6341" s="3"/>
    </row>
    <row r="6342" spans="16:16">
      <c r="P6342" s="3"/>
    </row>
    <row r="6343" spans="16:16">
      <c r="P6343" s="3"/>
    </row>
    <row r="6344" spans="16:16">
      <c r="P6344" s="3"/>
    </row>
    <row r="6345" spans="16:16">
      <c r="P6345" s="3"/>
    </row>
    <row r="6346" spans="16:16">
      <c r="P6346" s="3"/>
    </row>
    <row r="6347" spans="16:16">
      <c r="P6347" s="3"/>
    </row>
    <row r="6348" spans="16:16">
      <c r="P6348" s="3"/>
    </row>
    <row r="6349" spans="16:16">
      <c r="P6349" s="3"/>
    </row>
    <row r="6350" spans="16:16">
      <c r="P6350" s="3"/>
    </row>
    <row r="6351" spans="16:16">
      <c r="P6351" s="3"/>
    </row>
    <row r="6352" spans="16:16">
      <c r="P6352" s="3"/>
    </row>
    <row r="6353" spans="16:16">
      <c r="P6353" s="3"/>
    </row>
    <row r="6354" spans="16:16">
      <c r="P6354" s="3"/>
    </row>
    <row r="6355" spans="16:16">
      <c r="P6355" s="3"/>
    </row>
    <row r="6356" spans="16:16">
      <c r="P6356" s="3"/>
    </row>
    <row r="6357" spans="16:16">
      <c r="P6357" s="3"/>
    </row>
    <row r="6358" spans="16:16">
      <c r="P6358" s="3"/>
    </row>
    <row r="6359" spans="16:16">
      <c r="P6359" s="3"/>
    </row>
    <row r="6360" spans="16:16">
      <c r="P6360" s="3"/>
    </row>
    <row r="6361" spans="16:16">
      <c r="P6361" s="3"/>
    </row>
    <row r="6362" spans="16:16">
      <c r="P6362" s="3"/>
    </row>
    <row r="6363" spans="16:16">
      <c r="P6363" s="3"/>
    </row>
    <row r="6364" spans="16:16">
      <c r="P6364" s="3"/>
    </row>
    <row r="6365" spans="16:16">
      <c r="P6365" s="3"/>
    </row>
    <row r="6366" spans="16:16">
      <c r="P6366" s="3"/>
    </row>
    <row r="6367" spans="16:16">
      <c r="P6367" s="3"/>
    </row>
    <row r="6368" spans="16:16">
      <c r="P6368" s="3"/>
    </row>
    <row r="6369" spans="16:16">
      <c r="P6369" s="3"/>
    </row>
    <row r="6370" spans="16:16">
      <c r="P6370" s="3"/>
    </row>
    <row r="6371" spans="16:16">
      <c r="P6371" s="3"/>
    </row>
    <row r="6372" spans="16:16">
      <c r="P6372" s="3"/>
    </row>
    <row r="6373" spans="16:16">
      <c r="P6373" s="3"/>
    </row>
    <row r="6374" spans="16:16">
      <c r="P6374" s="3"/>
    </row>
    <row r="6375" spans="16:16">
      <c r="P6375" s="3"/>
    </row>
    <row r="6376" spans="16:16">
      <c r="P6376" s="3"/>
    </row>
    <row r="6377" spans="16:16">
      <c r="P6377" s="3"/>
    </row>
    <row r="6378" spans="16:16">
      <c r="P6378" s="3"/>
    </row>
    <row r="6379" spans="16:16">
      <c r="P6379" s="3"/>
    </row>
    <row r="6380" spans="16:16">
      <c r="P6380" s="3"/>
    </row>
    <row r="6381" spans="16:16">
      <c r="P6381" s="3"/>
    </row>
    <row r="6382" spans="16:16">
      <c r="P6382" s="3"/>
    </row>
    <row r="6383" spans="16:16">
      <c r="P6383" s="3"/>
    </row>
    <row r="6384" spans="16:16">
      <c r="P6384" s="3"/>
    </row>
    <row r="6385" spans="16:16">
      <c r="P6385" s="3"/>
    </row>
    <row r="6386" spans="16:16">
      <c r="P6386" s="3"/>
    </row>
    <row r="6387" spans="16:16">
      <c r="P6387" s="3"/>
    </row>
    <row r="6388" spans="16:16">
      <c r="P6388" s="3"/>
    </row>
    <row r="6389" spans="16:16">
      <c r="P6389" s="3"/>
    </row>
    <row r="6390" spans="16:16">
      <c r="P6390" s="3"/>
    </row>
    <row r="6391" spans="16:16">
      <c r="P6391" s="3"/>
    </row>
    <row r="6392" spans="16:16">
      <c r="P6392" s="3"/>
    </row>
    <row r="6393" spans="16:16">
      <c r="P6393" s="3"/>
    </row>
    <row r="6394" spans="16:16">
      <c r="P6394" s="3"/>
    </row>
    <row r="6395" spans="16:16">
      <c r="P6395" s="3"/>
    </row>
    <row r="6396" spans="16:16">
      <c r="P6396" s="3"/>
    </row>
    <row r="6397" spans="16:16">
      <c r="P6397" s="3"/>
    </row>
    <row r="6398" spans="16:16">
      <c r="P6398" s="3"/>
    </row>
    <row r="6399" spans="16:16">
      <c r="P6399" s="3"/>
    </row>
    <row r="6400" spans="16:16">
      <c r="P6400" s="3"/>
    </row>
    <row r="6401" spans="16:16">
      <c r="P6401" s="3"/>
    </row>
    <row r="6402" spans="16:16">
      <c r="P6402" s="3"/>
    </row>
    <row r="6403" spans="16:16">
      <c r="P6403" s="3"/>
    </row>
    <row r="6404" spans="16:16">
      <c r="P6404" s="3"/>
    </row>
    <row r="6405" spans="16:16">
      <c r="P6405" s="3"/>
    </row>
    <row r="6406" spans="16:16">
      <c r="P6406" s="3"/>
    </row>
    <row r="6407" spans="16:16">
      <c r="P6407" s="3"/>
    </row>
    <row r="6408" spans="16:16">
      <c r="P6408" s="3"/>
    </row>
    <row r="6409" spans="16:16">
      <c r="P6409" s="3"/>
    </row>
    <row r="6410" spans="16:16">
      <c r="P6410" s="3"/>
    </row>
    <row r="6411" spans="16:16">
      <c r="P6411" s="3"/>
    </row>
    <row r="6412" spans="16:16">
      <c r="P6412" s="3"/>
    </row>
    <row r="6413" spans="16:16">
      <c r="P6413" s="3"/>
    </row>
    <row r="6414" spans="16:16">
      <c r="P6414" s="3"/>
    </row>
    <row r="6415" spans="16:16">
      <c r="P6415" s="3"/>
    </row>
    <row r="6416" spans="16:16">
      <c r="P6416" s="3"/>
    </row>
    <row r="6417" spans="16:16">
      <c r="P6417" s="3"/>
    </row>
    <row r="6418" spans="16:16">
      <c r="P6418" s="3"/>
    </row>
    <row r="6419" spans="16:16">
      <c r="P6419" s="3"/>
    </row>
    <row r="6420" spans="16:16">
      <c r="P6420" s="3"/>
    </row>
    <row r="6421" spans="16:16">
      <c r="P6421" s="3"/>
    </row>
    <row r="6422" spans="16:16">
      <c r="P6422" s="3"/>
    </row>
    <row r="6423" spans="16:16">
      <c r="P6423" s="3"/>
    </row>
    <row r="6424" spans="16:16">
      <c r="P6424" s="3"/>
    </row>
    <row r="6425" spans="16:16">
      <c r="P6425" s="3"/>
    </row>
    <row r="6426" spans="16:16">
      <c r="P6426" s="3"/>
    </row>
    <row r="6427" spans="16:16">
      <c r="P6427" s="3"/>
    </row>
    <row r="6428" spans="16:16">
      <c r="P6428" s="3"/>
    </row>
    <row r="6429" spans="16:16">
      <c r="P6429" s="3"/>
    </row>
    <row r="6430" spans="16:16">
      <c r="P6430" s="3"/>
    </row>
    <row r="6431" spans="16:16">
      <c r="P6431" s="3"/>
    </row>
    <row r="6432" spans="16:16">
      <c r="P6432" s="3"/>
    </row>
    <row r="6433" spans="16:16">
      <c r="P6433" s="3"/>
    </row>
    <row r="6434" spans="16:16">
      <c r="P6434" s="3"/>
    </row>
    <row r="6435" spans="16:16">
      <c r="P6435" s="3"/>
    </row>
    <row r="6436" spans="16:16">
      <c r="P6436" s="3"/>
    </row>
    <row r="6437" spans="16:16">
      <c r="P6437" s="3"/>
    </row>
    <row r="6438" spans="16:16">
      <c r="P6438" s="3"/>
    </row>
    <row r="6439" spans="16:16">
      <c r="P6439" s="3"/>
    </row>
    <row r="6440" spans="16:16">
      <c r="P6440" s="3"/>
    </row>
    <row r="6441" spans="16:16">
      <c r="P6441" s="3"/>
    </row>
    <row r="6442" spans="16:16">
      <c r="P6442" s="3"/>
    </row>
    <row r="6443" spans="16:16">
      <c r="P6443" s="3"/>
    </row>
    <row r="6444" spans="16:16">
      <c r="P6444" s="3"/>
    </row>
    <row r="6445" spans="16:16">
      <c r="P6445" s="3"/>
    </row>
    <row r="6446" spans="16:16">
      <c r="P6446" s="3"/>
    </row>
    <row r="6447" spans="16:16">
      <c r="P6447" s="3"/>
    </row>
    <row r="6448" spans="16:16">
      <c r="P6448" s="3"/>
    </row>
    <row r="6449" spans="16:16">
      <c r="P6449" s="3"/>
    </row>
    <row r="6450" spans="16:16">
      <c r="P6450" s="3"/>
    </row>
    <row r="6451" spans="16:16">
      <c r="P6451" s="3"/>
    </row>
    <row r="6452" spans="16:16">
      <c r="P6452" s="3"/>
    </row>
    <row r="6453" spans="16:16">
      <c r="P6453" s="3"/>
    </row>
    <row r="6454" spans="16:16">
      <c r="P6454" s="3"/>
    </row>
    <row r="6455" spans="16:16">
      <c r="P6455" s="3"/>
    </row>
    <row r="6456" spans="16:16">
      <c r="P6456" s="3"/>
    </row>
    <row r="6457" spans="16:16">
      <c r="P6457" s="3"/>
    </row>
    <row r="6458" spans="16:16">
      <c r="P6458" s="3"/>
    </row>
    <row r="6459" spans="16:16">
      <c r="P6459" s="3"/>
    </row>
    <row r="6460" spans="16:16">
      <c r="P6460" s="3"/>
    </row>
    <row r="6461" spans="16:16">
      <c r="P6461" s="3"/>
    </row>
    <row r="6462" spans="16:16">
      <c r="P6462" s="3"/>
    </row>
    <row r="6463" spans="16:16">
      <c r="P6463" s="3"/>
    </row>
    <row r="6464" spans="16:16">
      <c r="P6464" s="3"/>
    </row>
    <row r="6465" spans="16:16">
      <c r="P6465" s="3"/>
    </row>
    <row r="6466" spans="16:16">
      <c r="P6466" s="3"/>
    </row>
    <row r="6467" spans="16:16">
      <c r="P6467" s="3"/>
    </row>
    <row r="6468" spans="16:16">
      <c r="P6468" s="3"/>
    </row>
    <row r="6469" spans="16:16">
      <c r="P6469" s="3"/>
    </row>
    <row r="6470" spans="16:16">
      <c r="P6470" s="3"/>
    </row>
    <row r="6471" spans="16:16">
      <c r="P6471" s="3"/>
    </row>
    <row r="6472" spans="16:16">
      <c r="P6472" s="3"/>
    </row>
    <row r="6473" spans="16:16">
      <c r="P6473" s="3"/>
    </row>
    <row r="6474" spans="16:16">
      <c r="P6474" s="3"/>
    </row>
    <row r="6475" spans="16:16">
      <c r="P6475" s="3"/>
    </row>
    <row r="6476" spans="16:16">
      <c r="P6476" s="3"/>
    </row>
    <row r="6477" spans="16:16">
      <c r="P6477" s="3"/>
    </row>
    <row r="6478" spans="16:16">
      <c r="P6478" s="3"/>
    </row>
    <row r="6479" spans="16:16">
      <c r="P6479" s="3"/>
    </row>
    <row r="6480" spans="16:16">
      <c r="P6480" s="3"/>
    </row>
    <row r="6481" spans="16:16">
      <c r="P6481" s="3"/>
    </row>
    <row r="6482" spans="16:16">
      <c r="P6482" s="3"/>
    </row>
    <row r="6483" spans="16:16">
      <c r="P6483" s="3"/>
    </row>
    <row r="6484" spans="16:16">
      <c r="P6484" s="3"/>
    </row>
    <row r="6485" spans="16:16">
      <c r="P6485" s="3"/>
    </row>
    <row r="6486" spans="16:16">
      <c r="P6486" s="3"/>
    </row>
    <row r="6487" spans="16:16">
      <c r="P6487" s="3"/>
    </row>
    <row r="6488" spans="16:16">
      <c r="P6488" s="3"/>
    </row>
    <row r="6489" spans="16:16">
      <c r="P6489" s="3"/>
    </row>
    <row r="6490" spans="16:16">
      <c r="P6490" s="3"/>
    </row>
    <row r="6491" spans="16:16">
      <c r="P6491" s="3"/>
    </row>
    <row r="6492" spans="16:16">
      <c r="P6492" s="3"/>
    </row>
    <row r="6493" spans="16:16">
      <c r="P6493" s="3"/>
    </row>
    <row r="6494" spans="16:16">
      <c r="P6494" s="3"/>
    </row>
    <row r="6495" spans="16:16">
      <c r="P6495" s="3"/>
    </row>
    <row r="6496" spans="16:16">
      <c r="P6496" s="3"/>
    </row>
    <row r="6497" spans="16:16">
      <c r="P6497" s="3"/>
    </row>
    <row r="6498" spans="16:16">
      <c r="P6498" s="3"/>
    </row>
    <row r="6499" spans="16:16">
      <c r="P6499" s="3"/>
    </row>
    <row r="6500" spans="16:16">
      <c r="P6500" s="3"/>
    </row>
    <row r="6501" spans="16:16">
      <c r="P6501" s="3"/>
    </row>
    <row r="6502" spans="16:16">
      <c r="P6502" s="3"/>
    </row>
    <row r="6503" spans="16:16">
      <c r="P6503" s="3"/>
    </row>
    <row r="6504" spans="16:16">
      <c r="P6504" s="3"/>
    </row>
    <row r="6505" spans="16:16">
      <c r="P6505" s="3"/>
    </row>
    <row r="6506" spans="16:16">
      <c r="P6506" s="3"/>
    </row>
    <row r="6507" spans="16:16">
      <c r="P6507" s="3"/>
    </row>
    <row r="6508" spans="16:16">
      <c r="P6508" s="3"/>
    </row>
    <row r="6509" spans="16:16">
      <c r="P6509" s="3"/>
    </row>
    <row r="6510" spans="16:16">
      <c r="P6510" s="3"/>
    </row>
    <row r="6511" spans="16:16">
      <c r="P6511" s="3"/>
    </row>
    <row r="6512" spans="16:16">
      <c r="P6512" s="3"/>
    </row>
    <row r="6513" spans="16:16">
      <c r="P6513" s="3"/>
    </row>
    <row r="6514" spans="16:16">
      <c r="P6514" s="3"/>
    </row>
    <row r="6515" spans="16:16">
      <c r="P6515" s="3"/>
    </row>
    <row r="6516" spans="16:16">
      <c r="P6516" s="3"/>
    </row>
    <row r="6517" spans="16:16">
      <c r="P6517" s="3"/>
    </row>
    <row r="6518" spans="16:16">
      <c r="P6518" s="3"/>
    </row>
    <row r="6519" spans="16:16">
      <c r="P6519" s="3"/>
    </row>
    <row r="6520" spans="16:16">
      <c r="P6520" s="3"/>
    </row>
    <row r="6521" spans="16:16">
      <c r="P6521" s="3"/>
    </row>
    <row r="6522" spans="16:16">
      <c r="P6522" s="3"/>
    </row>
    <row r="6523" spans="16:16">
      <c r="P6523" s="3"/>
    </row>
    <row r="6524" spans="16:16">
      <c r="P6524" s="3"/>
    </row>
    <row r="6525" spans="16:16">
      <c r="P6525" s="3"/>
    </row>
    <row r="6526" spans="16:16">
      <c r="P6526" s="3"/>
    </row>
    <row r="6527" spans="16:16">
      <c r="P6527" s="3"/>
    </row>
    <row r="6528" spans="16:16">
      <c r="P6528" s="3"/>
    </row>
    <row r="6529" spans="16:16">
      <c r="P6529" s="3"/>
    </row>
    <row r="6530" spans="16:16">
      <c r="P6530" s="3"/>
    </row>
    <row r="6531" spans="16:16">
      <c r="P6531" s="3"/>
    </row>
    <row r="6532" spans="16:16">
      <c r="P6532" s="3"/>
    </row>
    <row r="6533" spans="16:16">
      <c r="P6533" s="3"/>
    </row>
    <row r="6534" spans="16:16">
      <c r="P6534" s="3"/>
    </row>
    <row r="6535" spans="16:16">
      <c r="P6535" s="3"/>
    </row>
    <row r="6536" spans="16:16">
      <c r="P6536" s="3"/>
    </row>
    <row r="6537" spans="16:16">
      <c r="P6537" s="3"/>
    </row>
    <row r="6538" spans="16:16">
      <c r="P6538" s="3"/>
    </row>
    <row r="6539" spans="16:16">
      <c r="P6539" s="3"/>
    </row>
    <row r="6540" spans="16:16">
      <c r="P6540" s="3"/>
    </row>
    <row r="6541" spans="16:16">
      <c r="P6541" s="3"/>
    </row>
    <row r="6542" spans="16:16">
      <c r="P6542" s="3"/>
    </row>
    <row r="6543" spans="16:16">
      <c r="P6543" s="3"/>
    </row>
    <row r="6544" spans="16:16">
      <c r="P6544" s="3"/>
    </row>
    <row r="6545" spans="16:16">
      <c r="P6545" s="3"/>
    </row>
    <row r="6546" spans="16:16">
      <c r="P6546" s="3"/>
    </row>
    <row r="6547" spans="16:16">
      <c r="P6547" s="3"/>
    </row>
    <row r="6548" spans="16:16">
      <c r="P6548" s="3"/>
    </row>
    <row r="6549" spans="16:16">
      <c r="P6549" s="3"/>
    </row>
    <row r="6550" spans="16:16">
      <c r="P6550" s="3"/>
    </row>
    <row r="6551" spans="16:16">
      <c r="P6551" s="3"/>
    </row>
    <row r="6552" spans="16:16">
      <c r="P6552" s="3"/>
    </row>
    <row r="6553" spans="16:16">
      <c r="P6553" s="3"/>
    </row>
    <row r="6554" spans="16:16">
      <c r="P6554" s="3"/>
    </row>
    <row r="6555" spans="16:16">
      <c r="P6555" s="3"/>
    </row>
    <row r="6556" spans="16:16">
      <c r="P6556" s="3"/>
    </row>
    <row r="6557" spans="16:16">
      <c r="P6557" s="3"/>
    </row>
    <row r="6558" spans="16:16">
      <c r="P6558" s="3"/>
    </row>
    <row r="6559" spans="16:16">
      <c r="P6559" s="3"/>
    </row>
    <row r="6560" spans="16:16">
      <c r="P6560" s="3"/>
    </row>
    <row r="6561" spans="16:16">
      <c r="P6561" s="3"/>
    </row>
    <row r="6562" spans="16:16">
      <c r="P6562" s="3"/>
    </row>
    <row r="6563" spans="16:16">
      <c r="P6563" s="3"/>
    </row>
    <row r="6564" spans="16:16">
      <c r="P6564" s="3"/>
    </row>
    <row r="6565" spans="16:16">
      <c r="P6565" s="3"/>
    </row>
    <row r="6566" spans="16:16">
      <c r="P6566" s="3"/>
    </row>
    <row r="6567" spans="16:16">
      <c r="P6567" s="3"/>
    </row>
    <row r="6568" spans="16:16">
      <c r="P6568" s="3"/>
    </row>
    <row r="6569" spans="16:16">
      <c r="P6569" s="3"/>
    </row>
    <row r="6570" spans="16:16">
      <c r="P6570" s="3"/>
    </row>
    <row r="6571" spans="16:16">
      <c r="P6571" s="3"/>
    </row>
    <row r="6572" spans="16:16">
      <c r="P6572" s="3"/>
    </row>
    <row r="6573" spans="16:16">
      <c r="P6573" s="3"/>
    </row>
    <row r="6574" spans="16:16">
      <c r="P6574" s="3"/>
    </row>
    <row r="6575" spans="16:16">
      <c r="P6575" s="3"/>
    </row>
    <row r="6576" spans="16:16">
      <c r="P6576" s="3"/>
    </row>
    <row r="6577" spans="16:16">
      <c r="P6577" s="3"/>
    </row>
    <row r="6578" spans="16:16">
      <c r="P6578" s="3"/>
    </row>
    <row r="6579" spans="16:16">
      <c r="P6579" s="3"/>
    </row>
    <row r="6580" spans="16:16">
      <c r="P6580" s="3"/>
    </row>
    <row r="6581" spans="16:16">
      <c r="P6581" s="3"/>
    </row>
    <row r="6582" spans="16:16">
      <c r="P6582" s="3"/>
    </row>
    <row r="6583" spans="16:16">
      <c r="P6583" s="3"/>
    </row>
    <row r="6584" spans="16:16">
      <c r="P6584" s="3"/>
    </row>
    <row r="6585" spans="16:16">
      <c r="P6585" s="3"/>
    </row>
    <row r="6586" spans="16:16">
      <c r="P6586" s="3"/>
    </row>
    <row r="6587" spans="16:16">
      <c r="P6587" s="3"/>
    </row>
    <row r="6588" spans="16:16">
      <c r="P6588" s="3"/>
    </row>
    <row r="6589" spans="16:16">
      <c r="P6589" s="3"/>
    </row>
    <row r="6590" spans="16:16">
      <c r="P6590" s="3"/>
    </row>
    <row r="6591" spans="16:16">
      <c r="P6591" s="3"/>
    </row>
    <row r="6592" spans="16:16">
      <c r="P6592" s="3"/>
    </row>
    <row r="6593" spans="16:16">
      <c r="P6593" s="3"/>
    </row>
    <row r="6594" spans="16:16">
      <c r="P6594" s="3"/>
    </row>
    <row r="6595" spans="16:16">
      <c r="P6595" s="3"/>
    </row>
    <row r="6596" spans="16:16">
      <c r="P6596" s="3"/>
    </row>
    <row r="6597" spans="16:16">
      <c r="P6597" s="3"/>
    </row>
    <row r="6598" spans="16:16">
      <c r="P6598" s="3"/>
    </row>
    <row r="6599" spans="16:16">
      <c r="P6599" s="3"/>
    </row>
    <row r="6600" spans="16:16">
      <c r="P6600" s="3"/>
    </row>
    <row r="6601" spans="16:16">
      <c r="P6601" s="3"/>
    </row>
    <row r="6602" spans="16:16">
      <c r="P6602" s="3"/>
    </row>
    <row r="6603" spans="16:16">
      <c r="P6603" s="3"/>
    </row>
    <row r="6604" spans="16:16">
      <c r="P6604" s="3"/>
    </row>
    <row r="6605" spans="16:16">
      <c r="P6605" s="3"/>
    </row>
    <row r="6606" spans="16:16">
      <c r="P6606" s="3"/>
    </row>
    <row r="6607" spans="16:16">
      <c r="P6607" s="3"/>
    </row>
    <row r="6608" spans="16:16">
      <c r="P6608" s="3"/>
    </row>
    <row r="6609" spans="16:16">
      <c r="P6609" s="3"/>
    </row>
    <row r="6610" spans="16:16">
      <c r="P6610" s="3"/>
    </row>
    <row r="6611" spans="16:16">
      <c r="P6611" s="3"/>
    </row>
    <row r="6612" spans="16:16">
      <c r="P6612" s="3"/>
    </row>
    <row r="6613" spans="16:16">
      <c r="P6613" s="3"/>
    </row>
    <row r="6614" spans="16:16">
      <c r="P6614" s="3"/>
    </row>
    <row r="6615" spans="16:16">
      <c r="P6615" s="3"/>
    </row>
    <row r="6616" spans="16:16">
      <c r="P6616" s="3"/>
    </row>
    <row r="6617" spans="16:16">
      <c r="P6617" s="3"/>
    </row>
    <row r="6618" spans="16:16">
      <c r="P6618" s="3"/>
    </row>
    <row r="6619" spans="16:16">
      <c r="P6619" s="3"/>
    </row>
    <row r="6620" spans="16:16">
      <c r="P6620" s="3"/>
    </row>
    <row r="6621" spans="16:16">
      <c r="P6621" s="3"/>
    </row>
    <row r="6622" spans="16:16">
      <c r="P6622" s="3"/>
    </row>
    <row r="6623" spans="16:16">
      <c r="P6623" s="3"/>
    </row>
    <row r="6624" spans="16:16">
      <c r="P6624" s="3"/>
    </row>
    <row r="6625" spans="16:16">
      <c r="P6625" s="3"/>
    </row>
    <row r="6626" spans="16:16">
      <c r="P6626" s="3"/>
    </row>
    <row r="6627" spans="16:16">
      <c r="P6627" s="3"/>
    </row>
    <row r="6628" spans="16:16">
      <c r="P6628" s="3"/>
    </row>
    <row r="6629" spans="16:16">
      <c r="P6629" s="3"/>
    </row>
    <row r="6630" spans="16:16">
      <c r="P6630" s="3"/>
    </row>
    <row r="6631" spans="16:16">
      <c r="P6631" s="3"/>
    </row>
    <row r="6632" spans="16:16">
      <c r="P6632" s="3"/>
    </row>
    <row r="6633" spans="16:16">
      <c r="P6633" s="3"/>
    </row>
    <row r="6634" spans="16:16">
      <c r="P6634" s="3"/>
    </row>
    <row r="6635" spans="16:16">
      <c r="P6635" s="3"/>
    </row>
    <row r="6636" spans="16:16">
      <c r="P6636" s="3"/>
    </row>
    <row r="6637" spans="16:16">
      <c r="P6637" s="3"/>
    </row>
    <row r="6638" spans="16:16">
      <c r="P6638" s="3"/>
    </row>
    <row r="6639" spans="16:16">
      <c r="P6639" s="3"/>
    </row>
    <row r="6640" spans="16:16">
      <c r="P6640" s="3"/>
    </row>
    <row r="6641" spans="16:16">
      <c r="P6641" s="3"/>
    </row>
    <row r="6642" spans="16:16">
      <c r="P6642" s="3"/>
    </row>
    <row r="6643" spans="16:16">
      <c r="P6643" s="3"/>
    </row>
    <row r="6644" spans="16:16">
      <c r="P6644" s="3"/>
    </row>
    <row r="6645" spans="16:16">
      <c r="P6645" s="3"/>
    </row>
    <row r="6646" spans="16:16">
      <c r="P6646" s="3"/>
    </row>
    <row r="6647" spans="16:16">
      <c r="P6647" s="3"/>
    </row>
    <row r="6648" spans="16:16">
      <c r="P6648" s="3"/>
    </row>
    <row r="6649" spans="16:16">
      <c r="P6649" s="3"/>
    </row>
    <row r="6650" spans="16:16">
      <c r="P6650" s="3"/>
    </row>
    <row r="6651" spans="16:16">
      <c r="P6651" s="3"/>
    </row>
    <row r="6652" spans="16:16">
      <c r="P6652" s="3"/>
    </row>
    <row r="6653" spans="16:16">
      <c r="P6653" s="3"/>
    </row>
    <row r="6654" spans="16:16">
      <c r="P6654" s="3"/>
    </row>
    <row r="6655" spans="16:16">
      <c r="P6655" s="3"/>
    </row>
    <row r="6656" spans="16:16">
      <c r="P6656" s="3"/>
    </row>
    <row r="6657" spans="16:16">
      <c r="P6657" s="3"/>
    </row>
    <row r="6658" spans="16:16">
      <c r="P6658" s="3"/>
    </row>
    <row r="6659" spans="16:16">
      <c r="P6659" s="3"/>
    </row>
    <row r="6660" spans="16:16">
      <c r="P6660" s="3"/>
    </row>
    <row r="6661" spans="16:16">
      <c r="P6661" s="3"/>
    </row>
    <row r="6662" spans="16:16">
      <c r="P6662" s="3"/>
    </row>
    <row r="6663" spans="16:16">
      <c r="P6663" s="3"/>
    </row>
    <row r="6664" spans="16:16">
      <c r="P6664" s="3"/>
    </row>
    <row r="6665" spans="16:16">
      <c r="P6665" s="3"/>
    </row>
    <row r="6666" spans="16:16">
      <c r="P6666" s="3"/>
    </row>
    <row r="6667" spans="16:16">
      <c r="P6667" s="3"/>
    </row>
    <row r="6668" spans="16:16">
      <c r="P6668" s="3"/>
    </row>
    <row r="6669" spans="16:16">
      <c r="P6669" s="3"/>
    </row>
    <row r="6670" spans="16:16">
      <c r="P6670" s="3"/>
    </row>
    <row r="6671" spans="16:16">
      <c r="P6671" s="3"/>
    </row>
    <row r="6672" spans="16:16">
      <c r="P6672" s="3"/>
    </row>
    <row r="6673" spans="16:16">
      <c r="P6673" s="3"/>
    </row>
    <row r="6674" spans="16:16">
      <c r="P6674" s="3"/>
    </row>
    <row r="6675" spans="16:16">
      <c r="P6675" s="3"/>
    </row>
    <row r="6676" spans="16:16">
      <c r="P6676" s="3"/>
    </row>
    <row r="6677" spans="16:16">
      <c r="P6677" s="3"/>
    </row>
    <row r="6678" spans="16:16">
      <c r="P6678" s="3"/>
    </row>
    <row r="6679" spans="16:16">
      <c r="P6679" s="3"/>
    </row>
    <row r="6680" spans="16:16">
      <c r="P6680" s="3"/>
    </row>
    <row r="6681" spans="16:16">
      <c r="P6681" s="3"/>
    </row>
    <row r="6682" spans="16:16">
      <c r="P6682" s="3"/>
    </row>
    <row r="6683" spans="16:16">
      <c r="P6683" s="3"/>
    </row>
    <row r="6684" spans="16:16">
      <c r="P6684" s="3"/>
    </row>
    <row r="6685" spans="16:16">
      <c r="P6685" s="3"/>
    </row>
    <row r="6686" spans="16:16">
      <c r="P6686" s="3"/>
    </row>
    <row r="6687" spans="16:16">
      <c r="P6687" s="3"/>
    </row>
    <row r="6688" spans="16:16">
      <c r="P6688" s="3"/>
    </row>
    <row r="6689" spans="16:16">
      <c r="P6689" s="3"/>
    </row>
    <row r="6690" spans="16:16">
      <c r="P6690" s="3"/>
    </row>
    <row r="6691" spans="16:16">
      <c r="P6691" s="3"/>
    </row>
    <row r="6692" spans="16:16">
      <c r="P6692" s="3"/>
    </row>
    <row r="6693" spans="16:16">
      <c r="P6693" s="3"/>
    </row>
    <row r="6694" spans="16:16">
      <c r="P6694" s="3"/>
    </row>
    <row r="6695" spans="16:16">
      <c r="P6695" s="3"/>
    </row>
    <row r="6696" spans="16:16">
      <c r="P6696" s="3"/>
    </row>
    <row r="6697" spans="16:16">
      <c r="P6697" s="3"/>
    </row>
    <row r="6698" spans="16:16">
      <c r="P6698" s="3"/>
    </row>
    <row r="6699" spans="16:16">
      <c r="P6699" s="3"/>
    </row>
    <row r="6700" spans="16:16">
      <c r="P6700" s="3"/>
    </row>
    <row r="6701" spans="16:16">
      <c r="P6701" s="3"/>
    </row>
    <row r="6702" spans="16:16">
      <c r="P6702" s="3"/>
    </row>
    <row r="6703" spans="16:16">
      <c r="P6703" s="3"/>
    </row>
    <row r="6704" spans="16:16">
      <c r="P6704" s="3"/>
    </row>
    <row r="6705" spans="16:16">
      <c r="P6705" s="3"/>
    </row>
    <row r="6706" spans="16:16">
      <c r="P6706" s="3"/>
    </row>
    <row r="6707" spans="16:16">
      <c r="P6707" s="3"/>
    </row>
    <row r="6708" spans="16:16">
      <c r="P6708" s="3"/>
    </row>
    <row r="6709" spans="16:16">
      <c r="P6709" s="3"/>
    </row>
    <row r="6710" spans="16:16">
      <c r="P6710" s="3"/>
    </row>
    <row r="6711" spans="16:16">
      <c r="P6711" s="3"/>
    </row>
    <row r="6712" spans="16:16">
      <c r="P6712" s="3"/>
    </row>
    <row r="6713" spans="16:16">
      <c r="P6713" s="3"/>
    </row>
    <row r="6714" spans="16:16">
      <c r="P6714" s="3"/>
    </row>
    <row r="6715" spans="16:16">
      <c r="P6715" s="3"/>
    </row>
    <row r="6716" spans="16:16">
      <c r="P6716" s="3"/>
    </row>
    <row r="6717" spans="16:16">
      <c r="P6717" s="3"/>
    </row>
    <row r="6718" spans="16:16">
      <c r="P6718" s="3"/>
    </row>
    <row r="6719" spans="16:16">
      <c r="P6719" s="3"/>
    </row>
    <row r="6720" spans="16:16">
      <c r="P6720" s="3"/>
    </row>
    <row r="6721" spans="16:16">
      <c r="P6721" s="3"/>
    </row>
    <row r="6722" spans="16:16">
      <c r="P6722" s="3"/>
    </row>
    <row r="6723" spans="16:16">
      <c r="P6723" s="3"/>
    </row>
    <row r="6724" spans="16:16">
      <c r="P6724" s="3"/>
    </row>
    <row r="6725" spans="16:16">
      <c r="P6725" s="3"/>
    </row>
    <row r="6726" spans="16:16">
      <c r="P6726" s="3"/>
    </row>
    <row r="6727" spans="16:16">
      <c r="P6727" s="3"/>
    </row>
    <row r="6728" spans="16:16">
      <c r="P6728" s="3"/>
    </row>
    <row r="6729" spans="16:16">
      <c r="P6729" s="3"/>
    </row>
    <row r="6730" spans="16:16">
      <c r="P6730" s="3"/>
    </row>
    <row r="6731" spans="16:16">
      <c r="P6731" s="3"/>
    </row>
    <row r="6732" spans="16:16">
      <c r="P6732" s="3"/>
    </row>
    <row r="6733" spans="16:16">
      <c r="P6733" s="3"/>
    </row>
    <row r="6734" spans="16:16">
      <c r="P6734" s="3"/>
    </row>
    <row r="6735" spans="16:16">
      <c r="P6735" s="3"/>
    </row>
    <row r="6736" spans="16:16">
      <c r="P6736" s="3"/>
    </row>
    <row r="6737" spans="16:16">
      <c r="P6737" s="3"/>
    </row>
    <row r="6738" spans="16:16">
      <c r="P6738" s="3"/>
    </row>
    <row r="6739" spans="16:16">
      <c r="P6739" s="3"/>
    </row>
    <row r="6740" spans="16:16">
      <c r="P6740" s="3"/>
    </row>
    <row r="6741" spans="16:16">
      <c r="P6741" s="3"/>
    </row>
    <row r="6742" spans="16:16">
      <c r="P6742" s="3"/>
    </row>
    <row r="6743" spans="16:16">
      <c r="P6743" s="3"/>
    </row>
    <row r="6744" spans="16:16">
      <c r="P6744" s="3"/>
    </row>
    <row r="6745" spans="16:16">
      <c r="P6745" s="3"/>
    </row>
    <row r="6746" spans="16:16">
      <c r="P6746" s="3"/>
    </row>
    <row r="6747" spans="16:16">
      <c r="P6747" s="3"/>
    </row>
    <row r="6748" spans="16:16">
      <c r="P6748" s="3"/>
    </row>
    <row r="6749" spans="16:16">
      <c r="P6749" s="3"/>
    </row>
    <row r="6750" spans="16:16">
      <c r="P6750" s="3"/>
    </row>
    <row r="6751" spans="16:16">
      <c r="P6751" s="3"/>
    </row>
    <row r="6752" spans="16:16">
      <c r="P6752" s="3"/>
    </row>
    <row r="6753" spans="16:16">
      <c r="P6753" s="3"/>
    </row>
    <row r="6754" spans="16:16">
      <c r="P6754" s="3"/>
    </row>
    <row r="6755" spans="16:16">
      <c r="P6755" s="3"/>
    </row>
    <row r="6756" spans="16:16">
      <c r="P6756" s="3"/>
    </row>
    <row r="6757" spans="16:16">
      <c r="P6757" s="3"/>
    </row>
    <row r="6758" spans="16:16">
      <c r="P6758" s="3"/>
    </row>
    <row r="6759" spans="16:16">
      <c r="P6759" s="3"/>
    </row>
    <row r="6760" spans="16:16">
      <c r="P6760" s="3"/>
    </row>
    <row r="6761" spans="16:16">
      <c r="P6761" s="3"/>
    </row>
    <row r="6762" spans="16:16">
      <c r="P6762" s="3"/>
    </row>
    <row r="6763" spans="16:16">
      <c r="P6763" s="3"/>
    </row>
    <row r="6764" spans="16:16">
      <c r="P6764" s="3"/>
    </row>
    <row r="6765" spans="16:16">
      <c r="P6765" s="3"/>
    </row>
    <row r="6766" spans="16:16">
      <c r="P6766" s="3"/>
    </row>
    <row r="6767" spans="16:16">
      <c r="P6767" s="3"/>
    </row>
    <row r="6768" spans="16:16">
      <c r="P6768" s="3"/>
    </row>
    <row r="6769" spans="16:16">
      <c r="P6769" s="3"/>
    </row>
    <row r="6770" spans="16:16">
      <c r="P6770" s="3"/>
    </row>
    <row r="6771" spans="16:16">
      <c r="P6771" s="3"/>
    </row>
    <row r="6772" spans="16:16">
      <c r="P6772" s="3"/>
    </row>
    <row r="6773" spans="16:16">
      <c r="P6773" s="3"/>
    </row>
    <row r="6774" spans="16:16">
      <c r="P6774" s="3"/>
    </row>
    <row r="6775" spans="16:16">
      <c r="P6775" s="3"/>
    </row>
    <row r="6776" spans="16:16">
      <c r="P6776" s="3"/>
    </row>
    <row r="6777" spans="16:16">
      <c r="P6777" s="3"/>
    </row>
    <row r="6778" spans="16:16">
      <c r="P6778" s="3"/>
    </row>
    <row r="6779" spans="16:16">
      <c r="P6779" s="3"/>
    </row>
    <row r="6780" spans="16:16">
      <c r="P6780" s="3"/>
    </row>
    <row r="6781" spans="16:16">
      <c r="P6781" s="3"/>
    </row>
    <row r="6782" spans="16:16">
      <c r="P6782" s="3"/>
    </row>
    <row r="6783" spans="16:16">
      <c r="P6783" s="3"/>
    </row>
    <row r="6784" spans="16:16">
      <c r="P6784" s="3"/>
    </row>
    <row r="6785" spans="16:16">
      <c r="P6785" s="3"/>
    </row>
    <row r="6786" spans="16:16">
      <c r="P6786" s="3"/>
    </row>
    <row r="6787" spans="16:16">
      <c r="P6787" s="3"/>
    </row>
    <row r="6788" spans="16:16">
      <c r="P6788" s="3"/>
    </row>
    <row r="6789" spans="16:16">
      <c r="P6789" s="3"/>
    </row>
    <row r="6790" spans="16:16">
      <c r="P6790" s="3"/>
    </row>
    <row r="6791" spans="16:16">
      <c r="P6791" s="3"/>
    </row>
    <row r="6792" spans="16:16">
      <c r="P6792" s="3"/>
    </row>
    <row r="6793" spans="16:16">
      <c r="P6793" s="3"/>
    </row>
    <row r="6794" spans="16:16">
      <c r="P6794" s="3"/>
    </row>
    <row r="6795" spans="16:16">
      <c r="P6795" s="3"/>
    </row>
    <row r="6796" spans="16:16">
      <c r="P6796" s="3"/>
    </row>
    <row r="6797" spans="16:16">
      <c r="P6797" s="3"/>
    </row>
    <row r="6798" spans="16:16">
      <c r="P6798" s="3"/>
    </row>
    <row r="6799" spans="16:16">
      <c r="P6799" s="3"/>
    </row>
    <row r="6800" spans="16:16">
      <c r="P6800" s="3"/>
    </row>
    <row r="6801" spans="16:16">
      <c r="P6801" s="3"/>
    </row>
    <row r="6802" spans="16:16">
      <c r="P6802" s="3"/>
    </row>
    <row r="6803" spans="16:16">
      <c r="P6803" s="3"/>
    </row>
    <row r="6804" spans="16:16">
      <c r="P6804" s="3"/>
    </row>
    <row r="6805" spans="16:16">
      <c r="P6805" s="3"/>
    </row>
    <row r="6806" spans="16:16">
      <c r="P6806" s="3"/>
    </row>
    <row r="6807" spans="16:16">
      <c r="P6807" s="3"/>
    </row>
    <row r="6808" spans="16:16">
      <c r="P6808" s="3"/>
    </row>
    <row r="6809" spans="16:16">
      <c r="P6809" s="3"/>
    </row>
    <row r="6810" spans="16:16">
      <c r="P6810" s="3"/>
    </row>
    <row r="6811" spans="16:16">
      <c r="P6811" s="3"/>
    </row>
    <row r="6812" spans="16:16">
      <c r="P6812" s="3"/>
    </row>
    <row r="6813" spans="16:16">
      <c r="P6813" s="3"/>
    </row>
    <row r="6814" spans="16:16">
      <c r="P6814" s="3"/>
    </row>
    <row r="6815" spans="16:16">
      <c r="P6815" s="3"/>
    </row>
    <row r="6816" spans="16:16">
      <c r="P6816" s="3"/>
    </row>
    <row r="6817" spans="16:16">
      <c r="P6817" s="3"/>
    </row>
    <row r="6818" spans="16:16">
      <c r="P6818" s="3"/>
    </row>
    <row r="6819" spans="16:16">
      <c r="P6819" s="3"/>
    </row>
    <row r="6820" spans="16:16">
      <c r="P6820" s="3"/>
    </row>
    <row r="6821" spans="16:16">
      <c r="P6821" s="3"/>
    </row>
    <row r="6822" spans="16:16">
      <c r="P6822" s="3"/>
    </row>
    <row r="6823" spans="16:16">
      <c r="P6823" s="3"/>
    </row>
    <row r="6824" spans="16:16">
      <c r="P6824" s="3"/>
    </row>
    <row r="6825" spans="16:16">
      <c r="P6825" s="3"/>
    </row>
    <row r="6826" spans="16:16">
      <c r="P6826" s="3"/>
    </row>
    <row r="6827" spans="16:16">
      <c r="P6827" s="3"/>
    </row>
    <row r="6828" spans="16:16">
      <c r="P6828" s="3"/>
    </row>
    <row r="6829" spans="16:16">
      <c r="P6829" s="3"/>
    </row>
    <row r="6830" spans="16:16">
      <c r="P6830" s="3"/>
    </row>
    <row r="6831" spans="16:16">
      <c r="P6831" s="3"/>
    </row>
    <row r="6832" spans="16:16">
      <c r="P6832" s="3"/>
    </row>
    <row r="6833" spans="16:16">
      <c r="P6833" s="3"/>
    </row>
    <row r="6834" spans="16:16">
      <c r="P6834" s="3"/>
    </row>
    <row r="6835" spans="16:16">
      <c r="P6835" s="3"/>
    </row>
    <row r="6836" spans="16:16">
      <c r="P6836" s="3"/>
    </row>
    <row r="6837" spans="16:16">
      <c r="P6837" s="3"/>
    </row>
    <row r="6838" spans="16:16">
      <c r="P6838" s="3"/>
    </row>
    <row r="6839" spans="16:16">
      <c r="P6839" s="3"/>
    </row>
    <row r="6840" spans="16:16">
      <c r="P6840" s="3"/>
    </row>
    <row r="6841" spans="16:16">
      <c r="P6841" s="3"/>
    </row>
    <row r="6842" spans="16:16">
      <c r="P6842" s="3"/>
    </row>
    <row r="6843" spans="16:16">
      <c r="P6843" s="3"/>
    </row>
    <row r="6844" spans="16:16">
      <c r="P6844" s="3"/>
    </row>
    <row r="6845" spans="16:16">
      <c r="P6845" s="3"/>
    </row>
    <row r="6846" spans="16:16">
      <c r="P6846" s="3"/>
    </row>
    <row r="6847" spans="16:16">
      <c r="P6847" s="3"/>
    </row>
    <row r="6848" spans="16:16">
      <c r="P6848" s="3"/>
    </row>
    <row r="6849" spans="16:16">
      <c r="P6849" s="3"/>
    </row>
    <row r="6850" spans="16:16">
      <c r="P6850" s="3"/>
    </row>
    <row r="6851" spans="16:16">
      <c r="P6851" s="3"/>
    </row>
    <row r="6852" spans="16:16">
      <c r="P6852" s="3"/>
    </row>
    <row r="6853" spans="16:16">
      <c r="P6853" s="3"/>
    </row>
    <row r="6854" spans="16:16">
      <c r="P6854" s="3"/>
    </row>
    <row r="6855" spans="16:16">
      <c r="P6855" s="3"/>
    </row>
    <row r="6856" spans="16:16">
      <c r="P6856" s="3"/>
    </row>
    <row r="6857" spans="16:16">
      <c r="P6857" s="3"/>
    </row>
    <row r="6858" spans="16:16">
      <c r="P6858" s="3"/>
    </row>
    <row r="6859" spans="16:16">
      <c r="P6859" s="3"/>
    </row>
    <row r="6860" spans="16:16">
      <c r="P6860" s="3"/>
    </row>
    <row r="6861" spans="16:16">
      <c r="P6861" s="3"/>
    </row>
    <row r="6862" spans="16:16">
      <c r="P6862" s="3"/>
    </row>
    <row r="6863" spans="16:16">
      <c r="P6863" s="3"/>
    </row>
    <row r="6864" spans="16:16">
      <c r="P6864" s="3"/>
    </row>
    <row r="6865" spans="16:16">
      <c r="P6865" s="3"/>
    </row>
    <row r="6866" spans="16:16">
      <c r="P6866" s="3"/>
    </row>
    <row r="6867" spans="16:16">
      <c r="P6867" s="3"/>
    </row>
    <row r="6868" spans="16:16">
      <c r="P6868" s="3"/>
    </row>
    <row r="6869" spans="16:16">
      <c r="P6869" s="3"/>
    </row>
    <row r="6870" spans="16:16">
      <c r="P6870" s="3"/>
    </row>
    <row r="6871" spans="16:16">
      <c r="P6871" s="3"/>
    </row>
    <row r="6872" spans="16:16">
      <c r="P6872" s="3"/>
    </row>
    <row r="6873" spans="16:16">
      <c r="P6873" s="3"/>
    </row>
    <row r="6874" spans="16:16">
      <c r="P6874" s="3"/>
    </row>
    <row r="6875" spans="16:16">
      <c r="P6875" s="3"/>
    </row>
    <row r="6876" spans="16:16">
      <c r="P6876" s="3"/>
    </row>
    <row r="6877" spans="16:16">
      <c r="P6877" s="3"/>
    </row>
    <row r="6878" spans="16:16">
      <c r="P6878" s="3"/>
    </row>
    <row r="6879" spans="16:16">
      <c r="P6879" s="3"/>
    </row>
    <row r="6880" spans="16:16">
      <c r="P6880" s="3"/>
    </row>
    <row r="6881" spans="16:16">
      <c r="P6881" s="3"/>
    </row>
    <row r="6882" spans="16:16">
      <c r="P6882" s="3"/>
    </row>
    <row r="6883" spans="16:16">
      <c r="P6883" s="3"/>
    </row>
    <row r="6884" spans="16:16">
      <c r="P6884" s="3"/>
    </row>
    <row r="6885" spans="16:16">
      <c r="P6885" s="3"/>
    </row>
    <row r="6886" spans="16:16">
      <c r="P6886" s="3"/>
    </row>
    <row r="6887" spans="16:16">
      <c r="P6887" s="3"/>
    </row>
    <row r="6888" spans="16:16">
      <c r="P6888" s="3"/>
    </row>
    <row r="6889" spans="16:16">
      <c r="P6889" s="3"/>
    </row>
    <row r="6890" spans="16:16">
      <c r="P6890" s="3"/>
    </row>
    <row r="6891" spans="16:16">
      <c r="P6891" s="3"/>
    </row>
    <row r="6892" spans="16:16">
      <c r="P6892" s="3"/>
    </row>
    <row r="6893" spans="16:16">
      <c r="P6893" s="3"/>
    </row>
    <row r="6894" spans="16:16">
      <c r="P6894" s="3"/>
    </row>
    <row r="6895" spans="16:16">
      <c r="P6895" s="3"/>
    </row>
    <row r="6896" spans="16:16">
      <c r="P6896" s="3"/>
    </row>
    <row r="6897" spans="16:16">
      <c r="P6897" s="3"/>
    </row>
    <row r="6898" spans="16:16">
      <c r="P6898" s="3"/>
    </row>
    <row r="6899" spans="16:16">
      <c r="P6899" s="3"/>
    </row>
    <row r="6900" spans="16:16">
      <c r="P6900" s="3"/>
    </row>
    <row r="6901" spans="16:16">
      <c r="P6901" s="3"/>
    </row>
    <row r="6902" spans="16:16">
      <c r="P6902" s="3"/>
    </row>
    <row r="6903" spans="16:16">
      <c r="P6903" s="3"/>
    </row>
    <row r="6904" spans="16:16">
      <c r="P6904" s="3"/>
    </row>
    <row r="6905" spans="16:16">
      <c r="P6905" s="3"/>
    </row>
    <row r="6906" spans="16:16">
      <c r="P6906" s="3"/>
    </row>
    <row r="6907" spans="16:16">
      <c r="P6907" s="3"/>
    </row>
    <row r="6908" spans="16:16">
      <c r="P6908" s="3"/>
    </row>
    <row r="6909" spans="16:16">
      <c r="P6909" s="3"/>
    </row>
    <row r="6910" spans="16:16">
      <c r="P6910" s="3"/>
    </row>
    <row r="6911" spans="16:16">
      <c r="P6911" s="3"/>
    </row>
    <row r="6912" spans="16:16">
      <c r="P6912" s="3"/>
    </row>
    <row r="6913" spans="16:16">
      <c r="P6913" s="3"/>
    </row>
    <row r="6914" spans="16:16">
      <c r="P6914" s="3"/>
    </row>
    <row r="6915" spans="16:16">
      <c r="P6915" s="3"/>
    </row>
    <row r="6916" spans="16:16">
      <c r="P6916" s="3"/>
    </row>
    <row r="6917" spans="16:16">
      <c r="P6917" s="3"/>
    </row>
    <row r="6918" spans="16:16">
      <c r="P6918" s="3"/>
    </row>
    <row r="6919" spans="16:16">
      <c r="P6919" s="3"/>
    </row>
    <row r="6920" spans="16:16">
      <c r="P6920" s="3"/>
    </row>
    <row r="6921" spans="16:16">
      <c r="P6921" s="3"/>
    </row>
    <row r="6922" spans="16:16">
      <c r="P6922" s="3"/>
    </row>
    <row r="6923" spans="16:16">
      <c r="P6923" s="3"/>
    </row>
    <row r="6924" spans="16:16">
      <c r="P6924" s="3"/>
    </row>
    <row r="6925" spans="16:16">
      <c r="P6925" s="3"/>
    </row>
    <row r="6926" spans="16:16">
      <c r="P6926" s="3"/>
    </row>
    <row r="6927" spans="16:16">
      <c r="P6927" s="3"/>
    </row>
    <row r="6928" spans="16:16">
      <c r="P6928" s="3"/>
    </row>
    <row r="6929" spans="16:16">
      <c r="P6929" s="3"/>
    </row>
    <row r="6930" spans="16:16">
      <c r="P6930" s="3"/>
    </row>
    <row r="6931" spans="16:16">
      <c r="P6931" s="3"/>
    </row>
    <row r="6932" spans="16:16">
      <c r="P6932" s="3"/>
    </row>
    <row r="6933" spans="16:16">
      <c r="P6933" s="3"/>
    </row>
    <row r="6934" spans="16:16">
      <c r="P6934" s="3"/>
    </row>
    <row r="6935" spans="16:16">
      <c r="P6935" s="3"/>
    </row>
    <row r="6936" spans="16:16">
      <c r="P6936" s="3"/>
    </row>
    <row r="6937" spans="16:16">
      <c r="P6937" s="3"/>
    </row>
    <row r="6938" spans="16:16">
      <c r="P6938" s="3"/>
    </row>
    <row r="6939" spans="16:16">
      <c r="P6939" s="3"/>
    </row>
    <row r="6940" spans="16:16">
      <c r="P6940" s="3"/>
    </row>
    <row r="6941" spans="16:16">
      <c r="P6941" s="3"/>
    </row>
    <row r="6942" spans="16:16">
      <c r="P6942" s="3"/>
    </row>
    <row r="6943" spans="16:16">
      <c r="P6943" s="3"/>
    </row>
    <row r="6944" spans="16:16">
      <c r="P6944" s="3"/>
    </row>
    <row r="6945" spans="16:16">
      <c r="P6945" s="3"/>
    </row>
    <row r="6946" spans="16:16">
      <c r="P6946" s="3"/>
    </row>
    <row r="6947" spans="16:16">
      <c r="P6947" s="3"/>
    </row>
    <row r="6948" spans="16:16">
      <c r="P6948" s="3"/>
    </row>
    <row r="6949" spans="16:16">
      <c r="P6949" s="3"/>
    </row>
    <row r="6950" spans="16:16">
      <c r="P6950" s="3"/>
    </row>
    <row r="6951" spans="16:16">
      <c r="P6951" s="3"/>
    </row>
    <row r="6952" spans="16:16">
      <c r="P6952" s="3"/>
    </row>
    <row r="6953" spans="16:16">
      <c r="P6953" s="3"/>
    </row>
    <row r="6954" spans="16:16">
      <c r="P6954" s="3"/>
    </row>
    <row r="6955" spans="16:16">
      <c r="P6955" s="3"/>
    </row>
    <row r="6956" spans="16:16">
      <c r="P6956" s="3"/>
    </row>
    <row r="6957" spans="16:16">
      <c r="P6957" s="3"/>
    </row>
    <row r="6958" spans="16:16">
      <c r="P6958" s="3"/>
    </row>
    <row r="6959" spans="16:16">
      <c r="P6959" s="3"/>
    </row>
    <row r="6960" spans="16:16">
      <c r="P6960" s="3"/>
    </row>
    <row r="6961" spans="16:16">
      <c r="P6961" s="3"/>
    </row>
    <row r="6962" spans="16:16">
      <c r="P6962" s="3"/>
    </row>
    <row r="6963" spans="16:16">
      <c r="P6963" s="3"/>
    </row>
    <row r="6964" spans="16:16">
      <c r="P6964" s="3"/>
    </row>
    <row r="6965" spans="16:16">
      <c r="P6965" s="3"/>
    </row>
    <row r="6966" spans="16:16">
      <c r="P6966" s="3"/>
    </row>
    <row r="6967" spans="16:16">
      <c r="P6967" s="3"/>
    </row>
    <row r="6968" spans="16:16">
      <c r="P6968" s="3"/>
    </row>
    <row r="6969" spans="16:16">
      <c r="P6969" s="3"/>
    </row>
    <row r="6970" spans="16:16">
      <c r="P6970" s="3"/>
    </row>
    <row r="6971" spans="16:16">
      <c r="P6971" s="3"/>
    </row>
    <row r="6972" spans="16:16">
      <c r="P6972" s="3"/>
    </row>
    <row r="6973" spans="16:16">
      <c r="P6973" s="3"/>
    </row>
    <row r="6974" spans="16:16">
      <c r="P6974" s="3"/>
    </row>
    <row r="6975" spans="16:16">
      <c r="P6975" s="3"/>
    </row>
    <row r="6976" spans="16:16">
      <c r="P6976" s="3"/>
    </row>
    <row r="6977" spans="16:16">
      <c r="P6977" s="3"/>
    </row>
    <row r="6978" spans="16:16">
      <c r="P6978" s="3"/>
    </row>
    <row r="6979" spans="16:16">
      <c r="P6979" s="3"/>
    </row>
    <row r="6980" spans="16:16">
      <c r="P6980" s="3"/>
    </row>
    <row r="6981" spans="16:16">
      <c r="P6981" s="3"/>
    </row>
    <row r="6982" spans="16:16">
      <c r="P6982" s="3"/>
    </row>
    <row r="6983" spans="16:16">
      <c r="P6983" s="3"/>
    </row>
    <row r="6984" spans="16:16">
      <c r="P6984" s="3"/>
    </row>
    <row r="6985" spans="16:16">
      <c r="P6985" s="3"/>
    </row>
    <row r="6986" spans="16:16">
      <c r="P6986" s="3"/>
    </row>
    <row r="6987" spans="16:16">
      <c r="P6987" s="3"/>
    </row>
    <row r="6988" spans="16:16">
      <c r="P6988" s="3"/>
    </row>
    <row r="6989" spans="16:16">
      <c r="P6989" s="3"/>
    </row>
    <row r="6990" spans="16:16">
      <c r="P6990" s="3"/>
    </row>
    <row r="6991" spans="16:16">
      <c r="P6991" s="3"/>
    </row>
    <row r="6992" spans="16:16">
      <c r="P6992" s="3"/>
    </row>
    <row r="6993" spans="16:16">
      <c r="P6993" s="3"/>
    </row>
    <row r="6994" spans="16:16">
      <c r="P6994" s="3"/>
    </row>
    <row r="6995" spans="16:16">
      <c r="P6995" s="3"/>
    </row>
    <row r="6996" spans="16:16">
      <c r="P6996" s="3"/>
    </row>
    <row r="6997" spans="16:16">
      <c r="P6997" s="3"/>
    </row>
    <row r="6998" spans="16:16">
      <c r="P6998" s="3"/>
    </row>
    <row r="6999" spans="16:16">
      <c r="P6999" s="3"/>
    </row>
    <row r="7000" spans="16:16">
      <c r="P7000" s="3"/>
    </row>
    <row r="7001" spans="16:16">
      <c r="P7001" s="3"/>
    </row>
    <row r="7002" spans="16:16">
      <c r="P7002" s="3"/>
    </row>
    <row r="7003" spans="16:16">
      <c r="P7003" s="3"/>
    </row>
    <row r="7004" spans="16:16">
      <c r="P7004" s="3"/>
    </row>
    <row r="7005" spans="16:16">
      <c r="P7005" s="3"/>
    </row>
    <row r="7006" spans="16:16">
      <c r="P7006" s="3"/>
    </row>
    <row r="7007" spans="16:16">
      <c r="P7007" s="3"/>
    </row>
    <row r="7008" spans="16:16">
      <c r="P7008" s="3"/>
    </row>
    <row r="7009" spans="16:16">
      <c r="P7009" s="3"/>
    </row>
    <row r="7010" spans="16:16">
      <c r="P7010" s="3"/>
    </row>
    <row r="7011" spans="16:16">
      <c r="P7011" s="3"/>
    </row>
    <row r="7012" spans="16:16">
      <c r="P7012" s="3"/>
    </row>
    <row r="7013" spans="16:16">
      <c r="P7013" s="3"/>
    </row>
    <row r="7014" spans="16:16">
      <c r="P7014" s="3"/>
    </row>
    <row r="7015" spans="16:16">
      <c r="P7015" s="3"/>
    </row>
    <row r="7016" spans="16:16">
      <c r="P7016" s="3"/>
    </row>
    <row r="7017" spans="16:16">
      <c r="P7017" s="3"/>
    </row>
    <row r="7018" spans="16:16">
      <c r="P7018" s="3"/>
    </row>
    <row r="7019" spans="16:16">
      <c r="P7019" s="3"/>
    </row>
    <row r="7020" spans="16:16">
      <c r="P7020" s="3"/>
    </row>
    <row r="7021" spans="16:16">
      <c r="P7021" s="3"/>
    </row>
    <row r="7022" spans="16:16">
      <c r="P7022" s="3"/>
    </row>
    <row r="7023" spans="16:16">
      <c r="P7023" s="3"/>
    </row>
    <row r="7024" spans="16:16">
      <c r="P7024" s="3"/>
    </row>
    <row r="7025" spans="16:16">
      <c r="P7025" s="3"/>
    </row>
    <row r="7026" spans="16:16">
      <c r="P7026" s="3"/>
    </row>
    <row r="7027" spans="16:16">
      <c r="P7027" s="3"/>
    </row>
    <row r="7028" spans="16:16">
      <c r="P7028" s="3"/>
    </row>
    <row r="7029" spans="16:16">
      <c r="P7029" s="3"/>
    </row>
    <row r="7030" spans="16:16">
      <c r="P7030" s="3"/>
    </row>
    <row r="7031" spans="16:16">
      <c r="P7031" s="3"/>
    </row>
    <row r="7032" spans="16:16">
      <c r="P7032" s="3"/>
    </row>
    <row r="7033" spans="16:16">
      <c r="P7033" s="3"/>
    </row>
    <row r="7034" spans="16:16">
      <c r="P7034" s="3"/>
    </row>
    <row r="7035" spans="16:16">
      <c r="P7035" s="3"/>
    </row>
    <row r="7036" spans="16:16">
      <c r="P7036" s="3"/>
    </row>
    <row r="7037" spans="16:16">
      <c r="P7037" s="3"/>
    </row>
    <row r="7038" spans="16:16">
      <c r="P7038" s="3"/>
    </row>
    <row r="7039" spans="16:16">
      <c r="P7039" s="3"/>
    </row>
    <row r="7040" spans="16:16">
      <c r="P7040" s="3"/>
    </row>
    <row r="7041" spans="16:16">
      <c r="P7041" s="3"/>
    </row>
    <row r="7042" spans="16:16">
      <c r="P7042" s="3"/>
    </row>
    <row r="7043" spans="16:16">
      <c r="P7043" s="3"/>
    </row>
    <row r="7044" spans="16:16">
      <c r="P7044" s="3"/>
    </row>
    <row r="7045" spans="16:16">
      <c r="P7045" s="3"/>
    </row>
    <row r="7046" spans="16:16">
      <c r="P7046" s="3"/>
    </row>
    <row r="7047" spans="16:16">
      <c r="P7047" s="3"/>
    </row>
    <row r="7048" spans="16:16">
      <c r="P7048" s="3"/>
    </row>
    <row r="7049" spans="16:16">
      <c r="P7049" s="3"/>
    </row>
    <row r="7050" spans="16:16">
      <c r="P7050" s="3"/>
    </row>
    <row r="7051" spans="16:16">
      <c r="P7051" s="3"/>
    </row>
    <row r="7052" spans="16:16">
      <c r="P7052" s="3"/>
    </row>
    <row r="7053" spans="16:16">
      <c r="P7053" s="3"/>
    </row>
    <row r="7054" spans="16:16">
      <c r="P7054" s="3"/>
    </row>
    <row r="7055" spans="16:16">
      <c r="P7055" s="3"/>
    </row>
    <row r="7056" spans="16:16">
      <c r="P7056" s="3"/>
    </row>
    <row r="7057" spans="16:16">
      <c r="P7057" s="3"/>
    </row>
    <row r="7058" spans="16:16">
      <c r="P7058" s="3"/>
    </row>
    <row r="7059" spans="16:16">
      <c r="P7059" s="3"/>
    </row>
    <row r="7060" spans="16:16">
      <c r="P7060" s="3"/>
    </row>
    <row r="7061" spans="16:16">
      <c r="P7061" s="3"/>
    </row>
    <row r="7062" spans="16:16">
      <c r="P7062" s="3"/>
    </row>
    <row r="7063" spans="16:16">
      <c r="P7063" s="3"/>
    </row>
    <row r="7064" spans="16:16">
      <c r="P7064" s="3"/>
    </row>
    <row r="7065" spans="16:16">
      <c r="P7065" s="3"/>
    </row>
    <row r="7066" spans="16:16">
      <c r="P7066" s="3"/>
    </row>
    <row r="7067" spans="16:16">
      <c r="P7067" s="3"/>
    </row>
    <row r="7068" spans="16:16">
      <c r="P7068" s="3"/>
    </row>
    <row r="7069" spans="16:16">
      <c r="P7069" s="3"/>
    </row>
    <row r="7070" spans="16:16">
      <c r="P7070" s="3"/>
    </row>
    <row r="7071" spans="16:16">
      <c r="P7071" s="3"/>
    </row>
    <row r="7072" spans="16:16">
      <c r="P7072" s="3"/>
    </row>
    <row r="7073" spans="16:16">
      <c r="P7073" s="3"/>
    </row>
    <row r="7074" spans="16:16">
      <c r="P7074" s="3"/>
    </row>
    <row r="7075" spans="16:16">
      <c r="P7075" s="3"/>
    </row>
    <row r="7076" spans="16:16">
      <c r="P7076" s="3"/>
    </row>
    <row r="7077" spans="16:16">
      <c r="P7077" s="3"/>
    </row>
    <row r="7078" spans="16:16">
      <c r="P7078" s="3"/>
    </row>
    <row r="7079" spans="16:16">
      <c r="P7079" s="3"/>
    </row>
    <row r="7080" spans="16:16">
      <c r="P7080" s="3"/>
    </row>
    <row r="7081" spans="16:16">
      <c r="P7081" s="3"/>
    </row>
    <row r="7082" spans="16:16">
      <c r="P7082" s="3"/>
    </row>
    <row r="7083" spans="16:16">
      <c r="P7083" s="3"/>
    </row>
    <row r="7084" spans="16:16">
      <c r="P7084" s="3"/>
    </row>
    <row r="7085" spans="16:16">
      <c r="P7085" s="3"/>
    </row>
    <row r="7086" spans="16:16">
      <c r="P7086" s="3"/>
    </row>
    <row r="7087" spans="16:16">
      <c r="P7087" s="3"/>
    </row>
    <row r="7088" spans="16:16">
      <c r="P7088" s="3"/>
    </row>
    <row r="7089" spans="16:16">
      <c r="P7089" s="3"/>
    </row>
    <row r="7090" spans="16:16">
      <c r="P7090" s="3"/>
    </row>
    <row r="7091" spans="16:16">
      <c r="P7091" s="3"/>
    </row>
    <row r="7092" spans="16:16">
      <c r="P7092" s="3"/>
    </row>
    <row r="7093" spans="16:16">
      <c r="P7093" s="3"/>
    </row>
    <row r="7094" spans="16:16">
      <c r="P7094" s="3"/>
    </row>
    <row r="7095" spans="16:16">
      <c r="P7095" s="3"/>
    </row>
    <row r="7096" spans="16:16">
      <c r="P7096" s="3"/>
    </row>
    <row r="7097" spans="16:16">
      <c r="P7097" s="3"/>
    </row>
    <row r="7098" spans="16:16">
      <c r="P7098" s="3"/>
    </row>
    <row r="7099" spans="16:16">
      <c r="P7099" s="3"/>
    </row>
    <row r="7100" spans="16:16">
      <c r="P7100" s="3"/>
    </row>
    <row r="7101" spans="16:16">
      <c r="P7101" s="3"/>
    </row>
    <row r="7102" spans="16:16">
      <c r="P7102" s="3"/>
    </row>
    <row r="7103" spans="16:16">
      <c r="P7103" s="3"/>
    </row>
    <row r="7104" spans="16:16">
      <c r="P7104" s="3"/>
    </row>
    <row r="7105" spans="16:16">
      <c r="P7105" s="3"/>
    </row>
    <row r="7106" spans="16:16">
      <c r="P7106" s="3"/>
    </row>
    <row r="7107" spans="16:16">
      <c r="P7107" s="3"/>
    </row>
    <row r="7108" spans="16:16">
      <c r="P7108" s="3"/>
    </row>
    <row r="7109" spans="16:16">
      <c r="P7109" s="3"/>
    </row>
    <row r="7110" spans="16:16">
      <c r="P7110" s="3"/>
    </row>
    <row r="7111" spans="16:16">
      <c r="P7111" s="3"/>
    </row>
    <row r="7112" spans="16:16">
      <c r="P7112" s="3"/>
    </row>
    <row r="7113" spans="16:16">
      <c r="P7113" s="3"/>
    </row>
    <row r="7114" spans="16:16">
      <c r="P7114" s="3"/>
    </row>
    <row r="7115" spans="16:16">
      <c r="P7115" s="3"/>
    </row>
    <row r="7116" spans="16:16">
      <c r="P7116" s="3"/>
    </row>
    <row r="7117" spans="16:16">
      <c r="P7117" s="3"/>
    </row>
    <row r="7118" spans="16:16">
      <c r="P7118" s="3"/>
    </row>
    <row r="7119" spans="16:16">
      <c r="P7119" s="3"/>
    </row>
    <row r="7120" spans="16:16">
      <c r="P7120" s="3"/>
    </row>
    <row r="7121" spans="16:16">
      <c r="P7121" s="3"/>
    </row>
    <row r="7122" spans="16:16">
      <c r="P7122" s="3"/>
    </row>
    <row r="7123" spans="16:16">
      <c r="P7123" s="3"/>
    </row>
    <row r="7124" spans="16:16">
      <c r="P7124" s="3"/>
    </row>
    <row r="7125" spans="16:16">
      <c r="P7125" s="3"/>
    </row>
    <row r="7126" spans="16:16">
      <c r="P7126" s="3"/>
    </row>
    <row r="7127" spans="16:16">
      <c r="P7127" s="3"/>
    </row>
    <row r="7128" spans="16:16">
      <c r="P7128" s="3"/>
    </row>
    <row r="7129" spans="16:16">
      <c r="P7129" s="3"/>
    </row>
    <row r="7130" spans="16:16">
      <c r="P7130" s="3"/>
    </row>
    <row r="7131" spans="16:16">
      <c r="P7131" s="3"/>
    </row>
    <row r="7132" spans="16:16">
      <c r="P7132" s="3"/>
    </row>
    <row r="7133" spans="16:16">
      <c r="P7133" s="3"/>
    </row>
    <row r="7134" spans="16:16">
      <c r="P7134" s="3"/>
    </row>
    <row r="7135" spans="16:16">
      <c r="P7135" s="3"/>
    </row>
    <row r="7136" spans="16:16">
      <c r="P7136" s="3"/>
    </row>
    <row r="7137" spans="16:16">
      <c r="P7137" s="3"/>
    </row>
    <row r="7138" spans="16:16">
      <c r="P7138" s="3"/>
    </row>
    <row r="7139" spans="16:16">
      <c r="P7139" s="3"/>
    </row>
    <row r="7140" spans="16:16">
      <c r="P7140" s="3"/>
    </row>
    <row r="7141" spans="16:16">
      <c r="P7141" s="3"/>
    </row>
    <row r="7142" spans="16:16">
      <c r="P7142" s="3"/>
    </row>
    <row r="7143" spans="16:16">
      <c r="P7143" s="3"/>
    </row>
    <row r="7144" spans="16:16">
      <c r="P7144" s="3"/>
    </row>
    <row r="7145" spans="16:16">
      <c r="P7145" s="3"/>
    </row>
    <row r="7146" spans="16:16">
      <c r="P7146" s="3"/>
    </row>
    <row r="7147" spans="16:16">
      <c r="P7147" s="3"/>
    </row>
    <row r="7148" spans="16:16">
      <c r="P7148" s="3"/>
    </row>
    <row r="7149" spans="16:16">
      <c r="P7149" s="3"/>
    </row>
    <row r="7150" spans="16:16">
      <c r="P7150" s="3"/>
    </row>
    <row r="7151" spans="16:16">
      <c r="P7151" s="3"/>
    </row>
    <row r="7152" spans="16:16">
      <c r="P7152" s="3"/>
    </row>
    <row r="7153" spans="16:16">
      <c r="P7153" s="3"/>
    </row>
    <row r="7154" spans="16:16">
      <c r="P7154" s="3"/>
    </row>
    <row r="7155" spans="16:16">
      <c r="P7155" s="3"/>
    </row>
    <row r="7156" spans="16:16">
      <c r="P7156" s="3"/>
    </row>
    <row r="7157" spans="16:16">
      <c r="P7157" s="3"/>
    </row>
    <row r="7158" spans="16:16">
      <c r="P7158" s="3"/>
    </row>
    <row r="7159" spans="16:16">
      <c r="P7159" s="3"/>
    </row>
    <row r="7160" spans="16:16">
      <c r="P7160" s="3"/>
    </row>
    <row r="7161" spans="16:16">
      <c r="P7161" s="3"/>
    </row>
    <row r="7162" spans="16:16">
      <c r="P7162" s="3"/>
    </row>
    <row r="7163" spans="16:16">
      <c r="P7163" s="3"/>
    </row>
    <row r="7164" spans="16:16">
      <c r="P7164" s="3"/>
    </row>
    <row r="7165" spans="16:16">
      <c r="P7165" s="3"/>
    </row>
    <row r="7166" spans="16:16">
      <c r="P7166" s="3"/>
    </row>
    <row r="7167" spans="16:16">
      <c r="P7167" s="3"/>
    </row>
    <row r="7168" spans="16:16">
      <c r="P7168" s="3"/>
    </row>
    <row r="7169" spans="16:16">
      <c r="P7169" s="3"/>
    </row>
    <row r="7170" spans="16:16">
      <c r="P7170" s="3"/>
    </row>
    <row r="7171" spans="16:16">
      <c r="P7171" s="3"/>
    </row>
    <row r="7172" spans="16:16">
      <c r="P7172" s="3"/>
    </row>
    <row r="7173" spans="16:16">
      <c r="P7173" s="3"/>
    </row>
    <row r="7174" spans="16:16">
      <c r="P7174" s="3"/>
    </row>
    <row r="7175" spans="16:16">
      <c r="P7175" s="3"/>
    </row>
    <row r="7176" spans="16:16">
      <c r="P7176" s="3"/>
    </row>
    <row r="7177" spans="16:16">
      <c r="P7177" s="3"/>
    </row>
    <row r="7178" spans="16:16">
      <c r="P7178" s="3"/>
    </row>
    <row r="7179" spans="16:16">
      <c r="P7179" s="3"/>
    </row>
    <row r="7180" spans="16:16">
      <c r="P7180" s="3"/>
    </row>
    <row r="7181" spans="16:16">
      <c r="P7181" s="3"/>
    </row>
    <row r="7182" spans="16:16">
      <c r="P7182" s="3"/>
    </row>
    <row r="7183" spans="16:16">
      <c r="P7183" s="3"/>
    </row>
    <row r="7184" spans="16:16">
      <c r="P7184" s="3"/>
    </row>
    <row r="7185" spans="16:16">
      <c r="P7185" s="3"/>
    </row>
    <row r="7186" spans="16:16">
      <c r="P7186" s="3"/>
    </row>
    <row r="7187" spans="16:16">
      <c r="P7187" s="3"/>
    </row>
    <row r="7188" spans="16:16">
      <c r="P7188" s="3"/>
    </row>
    <row r="7189" spans="16:16">
      <c r="P7189" s="3"/>
    </row>
    <row r="7190" spans="16:16">
      <c r="P7190" s="3"/>
    </row>
    <row r="7191" spans="16:16">
      <c r="P7191" s="3"/>
    </row>
    <row r="7192" spans="16:16">
      <c r="P7192" s="3"/>
    </row>
    <row r="7193" spans="16:16">
      <c r="P7193" s="3"/>
    </row>
    <row r="7194" spans="16:16">
      <c r="P7194" s="3"/>
    </row>
    <row r="7195" spans="16:16">
      <c r="P7195" s="3"/>
    </row>
    <row r="7196" spans="16:16">
      <c r="P7196" s="3"/>
    </row>
    <row r="7197" spans="16:16">
      <c r="P7197" s="3"/>
    </row>
    <row r="7198" spans="16:16">
      <c r="P7198" s="3"/>
    </row>
    <row r="7199" spans="16:16">
      <c r="P7199" s="3"/>
    </row>
    <row r="7200" spans="16:16">
      <c r="P7200" s="3"/>
    </row>
    <row r="7201" spans="16:16">
      <c r="P7201" s="3"/>
    </row>
    <row r="7202" spans="16:16">
      <c r="P7202" s="3"/>
    </row>
    <row r="7203" spans="16:16">
      <c r="P7203" s="3"/>
    </row>
    <row r="7204" spans="16:16">
      <c r="P7204" s="3"/>
    </row>
    <row r="7205" spans="16:16">
      <c r="P7205" s="3"/>
    </row>
    <row r="7206" spans="16:16">
      <c r="P7206" s="3"/>
    </row>
    <row r="7207" spans="16:16">
      <c r="P7207" s="3"/>
    </row>
    <row r="7208" spans="16:16">
      <c r="P7208" s="3"/>
    </row>
    <row r="7209" spans="16:16">
      <c r="P7209" s="3"/>
    </row>
    <row r="7210" spans="16:16">
      <c r="P7210" s="3"/>
    </row>
    <row r="7211" spans="16:16">
      <c r="P7211" s="3"/>
    </row>
    <row r="7212" spans="16:16">
      <c r="P7212" s="3"/>
    </row>
    <row r="7213" spans="16:16">
      <c r="P7213" s="3"/>
    </row>
    <row r="7214" spans="16:16">
      <c r="P7214" s="3"/>
    </row>
    <row r="7215" spans="16:16">
      <c r="P7215" s="3"/>
    </row>
    <row r="7216" spans="16:16">
      <c r="P7216" s="3"/>
    </row>
    <row r="7217" spans="16:16">
      <c r="P7217" s="3"/>
    </row>
    <row r="7218" spans="16:16">
      <c r="P7218" s="3"/>
    </row>
    <row r="7219" spans="16:16">
      <c r="P7219" s="3"/>
    </row>
    <row r="7220" spans="16:16">
      <c r="P7220" s="3"/>
    </row>
    <row r="7221" spans="16:16">
      <c r="P7221" s="3"/>
    </row>
    <row r="7222" spans="16:16">
      <c r="P7222" s="3"/>
    </row>
    <row r="7223" spans="16:16">
      <c r="P7223" s="3"/>
    </row>
    <row r="7224" spans="16:16">
      <c r="P7224" s="3"/>
    </row>
    <row r="7225" spans="16:16">
      <c r="P7225" s="3"/>
    </row>
    <row r="7226" spans="16:16">
      <c r="P7226" s="3"/>
    </row>
    <row r="7227" spans="16:16">
      <c r="P7227" s="3"/>
    </row>
    <row r="7228" spans="16:16">
      <c r="P7228" s="3"/>
    </row>
    <row r="7229" spans="16:16">
      <c r="P7229" s="3"/>
    </row>
    <row r="7230" spans="16:16">
      <c r="P7230" s="3"/>
    </row>
    <row r="7231" spans="16:16">
      <c r="P7231" s="3"/>
    </row>
    <row r="7232" spans="16:16">
      <c r="P7232" s="3"/>
    </row>
    <row r="7233" spans="16:16">
      <c r="P7233" s="3"/>
    </row>
    <row r="7234" spans="16:16">
      <c r="P7234" s="3"/>
    </row>
    <row r="7235" spans="16:16">
      <c r="P7235" s="3"/>
    </row>
    <row r="7236" spans="16:16">
      <c r="P7236" s="3"/>
    </row>
    <row r="7237" spans="16:16">
      <c r="P7237" s="3"/>
    </row>
    <row r="7238" spans="16:16">
      <c r="P7238" s="3"/>
    </row>
    <row r="7239" spans="16:16">
      <c r="P7239" s="3"/>
    </row>
    <row r="7240" spans="16:16">
      <c r="P7240" s="3"/>
    </row>
    <row r="7241" spans="16:16">
      <c r="P7241" s="3"/>
    </row>
    <row r="7242" spans="16:16">
      <c r="P7242" s="3"/>
    </row>
    <row r="7243" spans="16:16">
      <c r="P7243" s="3"/>
    </row>
    <row r="7244" spans="16:16">
      <c r="P7244" s="3"/>
    </row>
    <row r="7245" spans="16:16">
      <c r="P7245" s="3"/>
    </row>
    <row r="7246" spans="16:16">
      <c r="P7246" s="3"/>
    </row>
    <row r="7247" spans="16:16">
      <c r="P7247" s="3"/>
    </row>
    <row r="7248" spans="16:16">
      <c r="P7248" s="3"/>
    </row>
    <row r="7249" spans="16:16">
      <c r="P7249" s="3"/>
    </row>
    <row r="7250" spans="16:16">
      <c r="P7250" s="3"/>
    </row>
    <row r="7251" spans="16:16">
      <c r="P7251" s="3"/>
    </row>
    <row r="7252" spans="16:16">
      <c r="P7252" s="3"/>
    </row>
    <row r="7253" spans="16:16">
      <c r="P7253" s="3"/>
    </row>
    <row r="7254" spans="16:16">
      <c r="P7254" s="3"/>
    </row>
    <row r="7255" spans="16:16">
      <c r="P7255" s="3"/>
    </row>
    <row r="7256" spans="16:16">
      <c r="P7256" s="3"/>
    </row>
    <row r="7257" spans="16:16">
      <c r="P7257" s="3"/>
    </row>
    <row r="7258" spans="16:16">
      <c r="P7258" s="3"/>
    </row>
    <row r="7259" spans="16:16">
      <c r="P7259" s="3"/>
    </row>
    <row r="7260" spans="16:16">
      <c r="P7260" s="3"/>
    </row>
    <row r="7261" spans="16:16">
      <c r="P7261" s="3"/>
    </row>
    <row r="7262" spans="16:16">
      <c r="P7262" s="3"/>
    </row>
    <row r="7263" spans="16:16">
      <c r="P7263" s="3"/>
    </row>
    <row r="7264" spans="16:16">
      <c r="P7264" s="3"/>
    </row>
    <row r="7265" spans="16:16">
      <c r="P7265" s="3"/>
    </row>
    <row r="7266" spans="16:16">
      <c r="P7266" s="3"/>
    </row>
    <row r="7267" spans="16:16">
      <c r="P7267" s="3"/>
    </row>
    <row r="7268" spans="16:16">
      <c r="P7268" s="3"/>
    </row>
    <row r="7269" spans="16:16">
      <c r="P7269" s="3"/>
    </row>
    <row r="7270" spans="16:16">
      <c r="P7270" s="3"/>
    </row>
    <row r="7271" spans="16:16">
      <c r="P7271" s="3"/>
    </row>
    <row r="7272" spans="16:16">
      <c r="P7272" s="3"/>
    </row>
    <row r="7273" spans="16:16">
      <c r="P7273" s="3"/>
    </row>
    <row r="7274" spans="16:16">
      <c r="P7274" s="3"/>
    </row>
    <row r="7275" spans="16:16">
      <c r="P7275" s="3"/>
    </row>
    <row r="7276" spans="16:16">
      <c r="P7276" s="3"/>
    </row>
    <row r="7277" spans="16:16">
      <c r="P7277" s="3"/>
    </row>
    <row r="7278" spans="16:16">
      <c r="P7278" s="3"/>
    </row>
    <row r="7279" spans="16:16">
      <c r="P7279" s="3"/>
    </row>
    <row r="7280" spans="16:16">
      <c r="P7280" s="3"/>
    </row>
    <row r="7281" spans="16:16">
      <c r="P7281" s="3"/>
    </row>
    <row r="7282" spans="16:16">
      <c r="P7282" s="3"/>
    </row>
    <row r="7283" spans="16:16">
      <c r="P7283" s="3"/>
    </row>
    <row r="7284" spans="16:16">
      <c r="P7284" s="3"/>
    </row>
    <row r="7285" spans="16:16">
      <c r="P7285" s="3"/>
    </row>
    <row r="7286" spans="16:16">
      <c r="P7286" s="3"/>
    </row>
    <row r="7287" spans="16:16">
      <c r="P7287" s="3"/>
    </row>
    <row r="7288" spans="16:16">
      <c r="P7288" s="3"/>
    </row>
    <row r="7289" spans="16:16">
      <c r="P7289" s="3"/>
    </row>
    <row r="7290" spans="16:16">
      <c r="P7290" s="3"/>
    </row>
    <row r="7291" spans="16:16">
      <c r="P7291" s="3"/>
    </row>
    <row r="7292" spans="16:16">
      <c r="P7292" s="3"/>
    </row>
    <row r="7293" spans="16:16">
      <c r="P7293" s="3"/>
    </row>
    <row r="7294" spans="16:16">
      <c r="P7294" s="3"/>
    </row>
    <row r="7295" spans="16:16">
      <c r="P7295" s="3"/>
    </row>
    <row r="7296" spans="16:16">
      <c r="P7296" s="3"/>
    </row>
    <row r="7297" spans="16:16">
      <c r="P7297" s="3"/>
    </row>
    <row r="7298" spans="16:16">
      <c r="P7298" s="3"/>
    </row>
    <row r="7299" spans="16:16">
      <c r="P7299" s="3"/>
    </row>
    <row r="7300" spans="16:16">
      <c r="P7300" s="3"/>
    </row>
    <row r="7301" spans="16:16">
      <c r="P7301" s="3"/>
    </row>
    <row r="7302" spans="16:16">
      <c r="P7302" s="3"/>
    </row>
    <row r="7303" spans="16:16">
      <c r="P7303" s="3"/>
    </row>
    <row r="7304" spans="16:16">
      <c r="P7304" s="3"/>
    </row>
    <row r="7305" spans="16:16">
      <c r="P7305" s="3"/>
    </row>
    <row r="7306" spans="16:16">
      <c r="P7306" s="3"/>
    </row>
    <row r="7307" spans="16:16">
      <c r="P7307" s="3"/>
    </row>
    <row r="7308" spans="16:16">
      <c r="P7308" s="3"/>
    </row>
    <row r="7309" spans="16:16">
      <c r="P7309" s="3"/>
    </row>
    <row r="7310" spans="16:16">
      <c r="P7310" s="3"/>
    </row>
    <row r="7311" spans="16:16">
      <c r="P7311" s="3"/>
    </row>
    <row r="7312" spans="16:16">
      <c r="P7312" s="3"/>
    </row>
    <row r="7313" spans="16:16">
      <c r="P7313" s="3"/>
    </row>
    <row r="7314" spans="16:16">
      <c r="P7314" s="3"/>
    </row>
    <row r="7315" spans="16:16">
      <c r="P7315" s="3"/>
    </row>
    <row r="7316" spans="16:16">
      <c r="P7316" s="3"/>
    </row>
    <row r="7317" spans="16:16">
      <c r="P7317" s="3"/>
    </row>
    <row r="7318" spans="16:16">
      <c r="P7318" s="3"/>
    </row>
    <row r="7319" spans="16:16">
      <c r="P7319" s="3"/>
    </row>
    <row r="7320" spans="16:16">
      <c r="P7320" s="3"/>
    </row>
    <row r="7321" spans="16:16">
      <c r="P7321" s="3"/>
    </row>
    <row r="7322" spans="16:16">
      <c r="P7322" s="3"/>
    </row>
    <row r="7323" spans="16:16">
      <c r="P7323" s="3"/>
    </row>
    <row r="7324" spans="16:16">
      <c r="P7324" s="3"/>
    </row>
    <row r="7325" spans="16:16">
      <c r="P7325" s="3"/>
    </row>
    <row r="7326" spans="16:16">
      <c r="P7326" s="3"/>
    </row>
    <row r="7327" spans="16:16">
      <c r="P7327" s="3"/>
    </row>
    <row r="7328" spans="16:16">
      <c r="P7328" s="3"/>
    </row>
    <row r="7329" spans="16:16">
      <c r="P7329" s="3"/>
    </row>
    <row r="7330" spans="16:16">
      <c r="P7330" s="3"/>
    </row>
    <row r="7331" spans="16:16">
      <c r="P7331" s="3"/>
    </row>
    <row r="7332" spans="16:16">
      <c r="P7332" s="3"/>
    </row>
    <row r="7333" spans="16:16">
      <c r="P7333" s="3"/>
    </row>
    <row r="7334" spans="16:16">
      <c r="P7334" s="3"/>
    </row>
    <row r="7335" spans="16:16">
      <c r="P7335" s="3"/>
    </row>
    <row r="7336" spans="16:16">
      <c r="P7336" s="3"/>
    </row>
    <row r="7337" spans="16:16">
      <c r="P7337" s="3"/>
    </row>
    <row r="7338" spans="16:16">
      <c r="P7338" s="3"/>
    </row>
    <row r="7339" spans="16:16">
      <c r="P7339" s="3"/>
    </row>
    <row r="7340" spans="16:16">
      <c r="P7340" s="3"/>
    </row>
    <row r="7341" spans="16:16">
      <c r="P7341" s="3"/>
    </row>
    <row r="7342" spans="16:16">
      <c r="P7342" s="3"/>
    </row>
    <row r="7343" spans="16:16">
      <c r="P7343" s="3"/>
    </row>
    <row r="7344" spans="16:16">
      <c r="P7344" s="3"/>
    </row>
    <row r="7345" spans="16:16">
      <c r="P7345" s="3"/>
    </row>
    <row r="7346" spans="16:16">
      <c r="P7346" s="3"/>
    </row>
    <row r="7347" spans="16:16">
      <c r="P7347" s="3"/>
    </row>
    <row r="7348" spans="16:16">
      <c r="P7348" s="3"/>
    </row>
    <row r="7349" spans="16:16">
      <c r="P7349" s="3"/>
    </row>
    <row r="7350" spans="16:16">
      <c r="P7350" s="3"/>
    </row>
    <row r="7351" spans="16:16">
      <c r="P7351" s="3"/>
    </row>
    <row r="7352" spans="16:16">
      <c r="P7352" s="3"/>
    </row>
    <row r="7353" spans="16:16">
      <c r="P7353" s="3"/>
    </row>
    <row r="7354" spans="16:16">
      <c r="P7354" s="3"/>
    </row>
    <row r="7355" spans="16:16">
      <c r="P7355" s="3"/>
    </row>
    <row r="7356" spans="16:16">
      <c r="P7356" s="3"/>
    </row>
    <row r="7357" spans="16:16">
      <c r="P7357" s="3"/>
    </row>
    <row r="7358" spans="16:16">
      <c r="P7358" s="3"/>
    </row>
    <row r="7359" spans="16:16">
      <c r="P7359" s="3"/>
    </row>
    <row r="7360" spans="16:16">
      <c r="P7360" s="3"/>
    </row>
    <row r="7361" spans="16:16">
      <c r="P7361" s="3"/>
    </row>
    <row r="7362" spans="16:16">
      <c r="P7362" s="3"/>
    </row>
    <row r="7363" spans="16:16">
      <c r="P7363" s="3"/>
    </row>
    <row r="7364" spans="16:16">
      <c r="P7364" s="3"/>
    </row>
    <row r="7365" spans="16:16">
      <c r="P7365" s="3"/>
    </row>
    <row r="7366" spans="16:16">
      <c r="P7366" s="3"/>
    </row>
    <row r="7367" spans="16:16">
      <c r="P7367" s="3"/>
    </row>
    <row r="7368" spans="16:16">
      <c r="P7368" s="3"/>
    </row>
    <row r="7369" spans="16:16">
      <c r="P7369" s="3"/>
    </row>
    <row r="7370" spans="16:16">
      <c r="P7370" s="3"/>
    </row>
    <row r="7371" spans="16:16">
      <c r="P7371" s="3"/>
    </row>
    <row r="7372" spans="16:16">
      <c r="P7372" s="3"/>
    </row>
    <row r="7373" spans="16:16">
      <c r="P7373" s="3"/>
    </row>
    <row r="7374" spans="16:16">
      <c r="P7374" s="3"/>
    </row>
    <row r="7375" spans="16:16">
      <c r="P7375" s="3"/>
    </row>
    <row r="7376" spans="16:16">
      <c r="P7376" s="3"/>
    </row>
    <row r="7377" spans="16:16">
      <c r="P7377" s="3"/>
    </row>
    <row r="7378" spans="16:16">
      <c r="P7378" s="3"/>
    </row>
    <row r="7379" spans="16:16">
      <c r="P7379" s="3"/>
    </row>
    <row r="7380" spans="16:16">
      <c r="P7380" s="3"/>
    </row>
    <row r="7381" spans="16:16">
      <c r="P7381" s="3"/>
    </row>
    <row r="7382" spans="16:16">
      <c r="P7382" s="3"/>
    </row>
    <row r="7383" spans="16:16">
      <c r="P7383" s="3"/>
    </row>
    <row r="7384" spans="16:16">
      <c r="P7384" s="3"/>
    </row>
    <row r="7385" spans="16:16">
      <c r="P7385" s="3"/>
    </row>
    <row r="7386" spans="16:16">
      <c r="P7386" s="3"/>
    </row>
    <row r="7387" spans="16:16">
      <c r="P7387" s="3"/>
    </row>
    <row r="7388" spans="16:16">
      <c r="P7388" s="3"/>
    </row>
    <row r="7389" spans="16:16">
      <c r="P7389" s="3"/>
    </row>
    <row r="7390" spans="16:16">
      <c r="P7390" s="3"/>
    </row>
    <row r="7391" spans="16:16">
      <c r="P7391" s="3"/>
    </row>
    <row r="7392" spans="16:16">
      <c r="P7392" s="3"/>
    </row>
    <row r="7393" spans="16:16">
      <c r="P7393" s="3"/>
    </row>
    <row r="7394" spans="16:16">
      <c r="P7394" s="3"/>
    </row>
    <row r="7395" spans="16:16">
      <c r="P7395" s="3"/>
    </row>
    <row r="7396" spans="16:16">
      <c r="P7396" s="3"/>
    </row>
    <row r="7397" spans="16:16">
      <c r="P7397" s="3"/>
    </row>
    <row r="7398" spans="16:16">
      <c r="P7398" s="3"/>
    </row>
    <row r="7399" spans="16:16">
      <c r="P7399" s="3"/>
    </row>
    <row r="7400" spans="16:16">
      <c r="P7400" s="3"/>
    </row>
    <row r="7401" spans="16:16">
      <c r="P7401" s="3"/>
    </row>
    <row r="7402" spans="16:16">
      <c r="P7402" s="3"/>
    </row>
    <row r="7403" spans="16:16">
      <c r="P7403" s="3"/>
    </row>
    <row r="7404" spans="16:16">
      <c r="P7404" s="3"/>
    </row>
    <row r="7405" spans="16:16">
      <c r="P7405" s="3"/>
    </row>
    <row r="7406" spans="16:16">
      <c r="P7406" s="3"/>
    </row>
    <row r="7407" spans="16:16">
      <c r="P7407" s="3"/>
    </row>
    <row r="7408" spans="16:16">
      <c r="P7408" s="3"/>
    </row>
    <row r="7409" spans="16:16">
      <c r="P7409" s="3"/>
    </row>
    <row r="7410" spans="16:16">
      <c r="P7410" s="3"/>
    </row>
    <row r="7411" spans="16:16">
      <c r="P7411" s="3"/>
    </row>
    <row r="7412" spans="16:16">
      <c r="P7412" s="3"/>
    </row>
    <row r="7413" spans="16:16">
      <c r="P7413" s="3"/>
    </row>
    <row r="7414" spans="16:16">
      <c r="P7414" s="3"/>
    </row>
    <row r="7415" spans="16:16">
      <c r="P7415" s="3"/>
    </row>
    <row r="7416" spans="16:16">
      <c r="P7416" s="3"/>
    </row>
    <row r="7417" spans="16:16">
      <c r="P7417" s="3"/>
    </row>
    <row r="7418" spans="16:16">
      <c r="P7418" s="3"/>
    </row>
    <row r="7419" spans="16:16">
      <c r="P7419" s="3"/>
    </row>
    <row r="7420" spans="16:16">
      <c r="P7420" s="3"/>
    </row>
    <row r="7421" spans="16:16">
      <c r="P7421" s="3"/>
    </row>
    <row r="7422" spans="16:16">
      <c r="P7422" s="3"/>
    </row>
    <row r="7423" spans="16:16">
      <c r="P7423" s="3"/>
    </row>
    <row r="7424" spans="16:16">
      <c r="P7424" s="3"/>
    </row>
    <row r="7425" spans="16:16">
      <c r="P7425" s="3"/>
    </row>
    <row r="7426" spans="16:16">
      <c r="P7426" s="3"/>
    </row>
    <row r="7427" spans="16:16">
      <c r="P7427" s="3"/>
    </row>
    <row r="7428" spans="16:16">
      <c r="P7428" s="3"/>
    </row>
    <row r="7429" spans="16:16">
      <c r="P7429" s="3"/>
    </row>
    <row r="7430" spans="16:16">
      <c r="P7430" s="3"/>
    </row>
    <row r="7431" spans="16:16">
      <c r="P7431" s="3"/>
    </row>
    <row r="7432" spans="16:16">
      <c r="P7432" s="3"/>
    </row>
    <row r="7433" spans="16:16">
      <c r="P7433" s="3"/>
    </row>
    <row r="7434" spans="16:16">
      <c r="P7434" s="3"/>
    </row>
    <row r="7435" spans="16:16">
      <c r="P7435" s="3"/>
    </row>
    <row r="7436" spans="16:16">
      <c r="P7436" s="3"/>
    </row>
    <row r="7437" spans="16:16">
      <c r="P7437" s="3"/>
    </row>
    <row r="7438" spans="16:16">
      <c r="P7438" s="3"/>
    </row>
    <row r="7439" spans="16:16">
      <c r="P7439" s="3"/>
    </row>
    <row r="7440" spans="16:16">
      <c r="P7440" s="3"/>
    </row>
    <row r="7441" spans="16:16">
      <c r="P7441" s="3"/>
    </row>
    <row r="7442" spans="16:16">
      <c r="P7442" s="3"/>
    </row>
    <row r="7443" spans="16:16">
      <c r="P7443" s="3"/>
    </row>
    <row r="7444" spans="16:16">
      <c r="P7444" s="3"/>
    </row>
    <row r="7445" spans="16:16">
      <c r="P7445" s="3"/>
    </row>
    <row r="7446" spans="16:16">
      <c r="P7446" s="3"/>
    </row>
    <row r="7447" spans="16:16">
      <c r="P7447" s="3"/>
    </row>
    <row r="7448" spans="16:16">
      <c r="P7448" s="3"/>
    </row>
    <row r="7449" spans="16:16">
      <c r="P7449" s="3"/>
    </row>
    <row r="7450" spans="16:16">
      <c r="P7450" s="3"/>
    </row>
    <row r="7451" spans="16:16">
      <c r="P7451" s="3"/>
    </row>
    <row r="7452" spans="16:16">
      <c r="P7452" s="3"/>
    </row>
    <row r="7453" spans="16:16">
      <c r="P7453" s="3"/>
    </row>
    <row r="7454" spans="16:16">
      <c r="P7454" s="3"/>
    </row>
    <row r="7455" spans="16:16">
      <c r="P7455" s="3"/>
    </row>
    <row r="7456" spans="16:16">
      <c r="P7456" s="3"/>
    </row>
    <row r="7457" spans="16:16">
      <c r="P7457" s="3"/>
    </row>
    <row r="7458" spans="16:16">
      <c r="P7458" s="3"/>
    </row>
    <row r="7459" spans="16:16">
      <c r="P7459" s="3"/>
    </row>
    <row r="7460" spans="16:16">
      <c r="P7460" s="3"/>
    </row>
    <row r="7461" spans="16:16">
      <c r="P7461" s="3"/>
    </row>
    <row r="7462" spans="16:16">
      <c r="P7462" s="3"/>
    </row>
    <row r="7463" spans="16:16">
      <c r="P7463" s="3"/>
    </row>
    <row r="7464" spans="16:16">
      <c r="P7464" s="3"/>
    </row>
    <row r="7465" spans="16:16">
      <c r="P7465" s="3"/>
    </row>
    <row r="7466" spans="16:16">
      <c r="P7466" s="3"/>
    </row>
    <row r="7467" spans="16:16">
      <c r="P7467" s="3"/>
    </row>
    <row r="7468" spans="16:16">
      <c r="P7468" s="3"/>
    </row>
    <row r="7469" spans="16:16">
      <c r="P7469" s="3"/>
    </row>
    <row r="7470" spans="16:16">
      <c r="P7470" s="3"/>
    </row>
    <row r="7471" spans="16:16">
      <c r="P7471" s="3"/>
    </row>
    <row r="7472" spans="16:16">
      <c r="P7472" s="3"/>
    </row>
    <row r="7473" spans="16:16">
      <c r="P7473" s="3"/>
    </row>
    <row r="7474" spans="16:16">
      <c r="P7474" s="3"/>
    </row>
    <row r="7475" spans="16:16">
      <c r="P7475" s="3"/>
    </row>
    <row r="7476" spans="16:16">
      <c r="P7476" s="3"/>
    </row>
    <row r="7477" spans="16:16">
      <c r="P7477" s="3"/>
    </row>
    <row r="7478" spans="16:16">
      <c r="P7478" s="3"/>
    </row>
    <row r="7479" spans="16:16">
      <c r="P7479" s="3"/>
    </row>
    <row r="7480" spans="16:16">
      <c r="P7480" s="3"/>
    </row>
    <row r="7481" spans="16:16">
      <c r="P7481" s="3"/>
    </row>
    <row r="7482" spans="16:16">
      <c r="P7482" s="3"/>
    </row>
    <row r="7483" spans="16:16">
      <c r="P7483" s="3"/>
    </row>
    <row r="7484" spans="16:16">
      <c r="P7484" s="3"/>
    </row>
    <row r="7485" spans="16:16">
      <c r="P7485" s="3"/>
    </row>
    <row r="7486" spans="16:16">
      <c r="P7486" s="3"/>
    </row>
    <row r="7487" spans="16:16">
      <c r="P7487" s="3"/>
    </row>
    <row r="7488" spans="16:16">
      <c r="P7488" s="3"/>
    </row>
    <row r="7489" spans="16:16">
      <c r="P7489" s="3"/>
    </row>
    <row r="7490" spans="16:16">
      <c r="P7490" s="3"/>
    </row>
    <row r="7491" spans="16:16">
      <c r="P7491" s="3"/>
    </row>
    <row r="7492" spans="16:16">
      <c r="P7492" s="3"/>
    </row>
    <row r="7493" spans="16:16">
      <c r="P7493" s="3"/>
    </row>
    <row r="7494" spans="16:16">
      <c r="P7494" s="3"/>
    </row>
    <row r="7495" spans="16:16">
      <c r="P7495" s="3"/>
    </row>
    <row r="7496" spans="16:16">
      <c r="P7496" s="3"/>
    </row>
    <row r="7497" spans="16:16">
      <c r="P7497" s="3"/>
    </row>
    <row r="7498" spans="16:16">
      <c r="P7498" s="3"/>
    </row>
    <row r="7499" spans="16:16">
      <c r="P7499" s="3"/>
    </row>
    <row r="7500" spans="16:16">
      <c r="P7500" s="3"/>
    </row>
    <row r="7501" spans="16:16">
      <c r="P7501" s="3"/>
    </row>
    <row r="7502" spans="16:16">
      <c r="P7502" s="3"/>
    </row>
    <row r="7503" spans="16:16">
      <c r="P7503" s="3"/>
    </row>
    <row r="7504" spans="16:16">
      <c r="P7504" s="3"/>
    </row>
    <row r="7505" spans="16:16">
      <c r="P7505" s="3"/>
    </row>
    <row r="7506" spans="16:16">
      <c r="P7506" s="3"/>
    </row>
    <row r="7507" spans="16:16">
      <c r="P7507" s="3"/>
    </row>
    <row r="7508" spans="16:16">
      <c r="P7508" s="3"/>
    </row>
    <row r="7509" spans="16:16">
      <c r="P7509" s="3"/>
    </row>
    <row r="7510" spans="16:16">
      <c r="P7510" s="3"/>
    </row>
    <row r="7511" spans="16:16">
      <c r="P7511" s="3"/>
    </row>
    <row r="7512" spans="16:16">
      <c r="P7512" s="3"/>
    </row>
    <row r="7513" spans="16:16">
      <c r="P7513" s="3"/>
    </row>
    <row r="7514" spans="16:16">
      <c r="P7514" s="3"/>
    </row>
    <row r="7515" spans="16:16">
      <c r="P7515" s="3"/>
    </row>
    <row r="7516" spans="16:16">
      <c r="P7516" s="3"/>
    </row>
    <row r="7517" spans="16:16">
      <c r="P7517" s="3"/>
    </row>
    <row r="7518" spans="16:16">
      <c r="P7518" s="3"/>
    </row>
    <row r="7519" spans="16:16">
      <c r="P7519" s="3"/>
    </row>
    <row r="7520" spans="16:16">
      <c r="P7520" s="3"/>
    </row>
    <row r="7521" spans="16:16">
      <c r="P7521" s="3"/>
    </row>
    <row r="7522" spans="16:16">
      <c r="P7522" s="3"/>
    </row>
    <row r="7523" spans="16:16">
      <c r="P7523" s="3"/>
    </row>
    <row r="7524" spans="16:16">
      <c r="P7524" s="3"/>
    </row>
    <row r="7525" spans="16:16">
      <c r="P7525" s="3"/>
    </row>
    <row r="7526" spans="16:16">
      <c r="P7526" s="3"/>
    </row>
    <row r="7527" spans="16:16">
      <c r="P7527" s="3"/>
    </row>
    <row r="7528" spans="16:16">
      <c r="P7528" s="3"/>
    </row>
    <row r="7529" spans="16:16">
      <c r="P7529" s="3"/>
    </row>
    <row r="7530" spans="16:16">
      <c r="P7530" s="3"/>
    </row>
    <row r="7531" spans="16:16">
      <c r="P7531" s="3"/>
    </row>
    <row r="7532" spans="16:16">
      <c r="P7532" s="3"/>
    </row>
    <row r="7533" spans="16:16">
      <c r="P7533" s="3"/>
    </row>
    <row r="7534" spans="16:16">
      <c r="P7534" s="3"/>
    </row>
    <row r="7535" spans="16:16">
      <c r="P7535" s="3"/>
    </row>
    <row r="7536" spans="16:16">
      <c r="P7536" s="3"/>
    </row>
    <row r="7537" spans="16:16">
      <c r="P7537" s="3"/>
    </row>
    <row r="7538" spans="16:16">
      <c r="P7538" s="3"/>
    </row>
    <row r="7539" spans="16:16">
      <c r="P7539" s="3"/>
    </row>
    <row r="7540" spans="16:16">
      <c r="P7540" s="3"/>
    </row>
    <row r="7541" spans="16:16">
      <c r="P7541" s="3"/>
    </row>
    <row r="7542" spans="16:16">
      <c r="P7542" s="3"/>
    </row>
    <row r="7543" spans="16:16">
      <c r="P7543" s="3"/>
    </row>
    <row r="7544" spans="16:16">
      <c r="P7544" s="3"/>
    </row>
    <row r="7545" spans="16:16">
      <c r="P7545" s="3"/>
    </row>
    <row r="7546" spans="16:16">
      <c r="P7546" s="3"/>
    </row>
    <row r="7547" spans="16:16">
      <c r="P7547" s="3"/>
    </row>
    <row r="7548" spans="16:16">
      <c r="P7548" s="3"/>
    </row>
    <row r="7549" spans="16:16">
      <c r="P7549" s="3"/>
    </row>
    <row r="7550" spans="16:16">
      <c r="P7550" s="3"/>
    </row>
    <row r="7551" spans="16:16">
      <c r="P7551" s="3"/>
    </row>
    <row r="7552" spans="16:16">
      <c r="P7552" s="3"/>
    </row>
    <row r="7553" spans="16:16">
      <c r="P7553" s="3"/>
    </row>
    <row r="7554" spans="16:16">
      <c r="P7554" s="3"/>
    </row>
    <row r="7555" spans="16:16">
      <c r="P7555" s="3"/>
    </row>
    <row r="7556" spans="16:16">
      <c r="P7556" s="3"/>
    </row>
    <row r="7557" spans="16:16">
      <c r="P7557" s="3"/>
    </row>
    <row r="7558" spans="16:16">
      <c r="P7558" s="3"/>
    </row>
    <row r="7559" spans="16:16">
      <c r="P7559" s="3"/>
    </row>
    <row r="7560" spans="16:16">
      <c r="P7560" s="3"/>
    </row>
    <row r="7561" spans="16:16">
      <c r="P7561" s="3"/>
    </row>
    <row r="7562" spans="16:16">
      <c r="P7562" s="3"/>
    </row>
    <row r="7563" spans="16:16">
      <c r="P7563" s="3"/>
    </row>
    <row r="7564" spans="16:16">
      <c r="P7564" s="3"/>
    </row>
    <row r="7565" spans="16:16">
      <c r="P7565" s="3"/>
    </row>
    <row r="7566" spans="16:16">
      <c r="P7566" s="3"/>
    </row>
    <row r="7567" spans="16:16">
      <c r="P7567" s="3"/>
    </row>
    <row r="7568" spans="16:16">
      <c r="P7568" s="3"/>
    </row>
    <row r="7569" spans="16:16">
      <c r="P7569" s="3"/>
    </row>
    <row r="7570" spans="16:16">
      <c r="P7570" s="3"/>
    </row>
    <row r="7571" spans="16:16">
      <c r="P7571" s="3"/>
    </row>
    <row r="7572" spans="16:16">
      <c r="P7572" s="3"/>
    </row>
    <row r="7573" spans="16:16">
      <c r="P7573" s="3"/>
    </row>
    <row r="7574" spans="16:16">
      <c r="P7574" s="3"/>
    </row>
    <row r="7575" spans="16:16">
      <c r="P7575" s="3"/>
    </row>
    <row r="7576" spans="16:16">
      <c r="P7576" s="3"/>
    </row>
    <row r="7577" spans="16:16">
      <c r="P7577" s="3"/>
    </row>
    <row r="7578" spans="16:16">
      <c r="P7578" s="3"/>
    </row>
    <row r="7579" spans="16:16">
      <c r="P7579" s="3"/>
    </row>
    <row r="7580" spans="16:16">
      <c r="P7580" s="3"/>
    </row>
    <row r="7581" spans="16:16">
      <c r="P7581" s="3"/>
    </row>
    <row r="7582" spans="16:16">
      <c r="P7582" s="3"/>
    </row>
    <row r="7583" spans="16:16">
      <c r="P7583" s="3"/>
    </row>
    <row r="7584" spans="16:16">
      <c r="P7584" s="3"/>
    </row>
    <row r="7585" spans="16:16">
      <c r="P7585" s="3"/>
    </row>
    <row r="7586" spans="16:16">
      <c r="P7586" s="3"/>
    </row>
    <row r="7587" spans="16:16">
      <c r="P7587" s="3"/>
    </row>
    <row r="7588" spans="16:16">
      <c r="P7588" s="3"/>
    </row>
    <row r="7589" spans="16:16">
      <c r="P7589" s="3"/>
    </row>
    <row r="7590" spans="16:16">
      <c r="P7590" s="3"/>
    </row>
    <row r="7591" spans="16:16">
      <c r="P7591" s="3"/>
    </row>
    <row r="7592" spans="16:16">
      <c r="P7592" s="3"/>
    </row>
    <row r="7593" spans="16:16">
      <c r="P7593" s="3"/>
    </row>
    <row r="7594" spans="16:16">
      <c r="P7594" s="3"/>
    </row>
    <row r="7595" spans="16:16">
      <c r="P7595" s="3"/>
    </row>
    <row r="7596" spans="16:16">
      <c r="P7596" s="3"/>
    </row>
    <row r="7597" spans="16:16">
      <c r="P7597" s="3"/>
    </row>
    <row r="7598" spans="16:16">
      <c r="P7598" s="3"/>
    </row>
    <row r="7599" spans="16:16">
      <c r="P7599" s="3"/>
    </row>
    <row r="7600" spans="16:16">
      <c r="P7600" s="3"/>
    </row>
    <row r="7601" spans="16:16">
      <c r="P7601" s="3"/>
    </row>
    <row r="7602" spans="16:16">
      <c r="P7602" s="3"/>
    </row>
    <row r="7603" spans="16:16">
      <c r="P7603" s="3"/>
    </row>
    <row r="7604" spans="16:16">
      <c r="P7604" s="3"/>
    </row>
    <row r="7605" spans="16:16">
      <c r="P7605" s="3"/>
    </row>
    <row r="7606" spans="16:16">
      <c r="P7606" s="3"/>
    </row>
    <row r="7607" spans="16:16">
      <c r="P7607" s="3"/>
    </row>
    <row r="7608" spans="16:16">
      <c r="P7608" s="3"/>
    </row>
    <row r="7609" spans="16:16">
      <c r="P7609" s="3"/>
    </row>
    <row r="7610" spans="16:16">
      <c r="P7610" s="3"/>
    </row>
    <row r="7611" spans="16:16">
      <c r="P7611" s="3"/>
    </row>
    <row r="7612" spans="16:16">
      <c r="P7612" s="3"/>
    </row>
    <row r="7613" spans="16:16">
      <c r="P7613" s="3"/>
    </row>
    <row r="7614" spans="16:16">
      <c r="P7614" s="3"/>
    </row>
    <row r="7615" spans="16:16">
      <c r="P7615" s="3"/>
    </row>
    <row r="7616" spans="16:16">
      <c r="P7616" s="3"/>
    </row>
    <row r="7617" spans="16:16">
      <c r="P7617" s="3"/>
    </row>
    <row r="7618" spans="16:16">
      <c r="P7618" s="3"/>
    </row>
    <row r="7619" spans="16:16">
      <c r="P7619" s="3"/>
    </row>
    <row r="7620" spans="16:16">
      <c r="P7620" s="3"/>
    </row>
    <row r="7621" spans="16:16">
      <c r="P7621" s="3"/>
    </row>
    <row r="7622" spans="16:16">
      <c r="P7622" s="3"/>
    </row>
    <row r="7623" spans="16:16">
      <c r="P7623" s="3"/>
    </row>
    <row r="7624" spans="16:16">
      <c r="P7624" s="3"/>
    </row>
    <row r="7625" spans="16:16">
      <c r="P7625" s="3"/>
    </row>
    <row r="7626" spans="16:16">
      <c r="P7626" s="3"/>
    </row>
    <row r="7627" spans="16:16">
      <c r="P7627" s="3"/>
    </row>
    <row r="7628" spans="16:16">
      <c r="P7628" s="3"/>
    </row>
    <row r="7629" spans="16:16">
      <c r="P7629" s="3"/>
    </row>
    <row r="7630" spans="16:16">
      <c r="P7630" s="3"/>
    </row>
    <row r="7631" spans="16:16">
      <c r="P7631" s="3"/>
    </row>
    <row r="7632" spans="16:16">
      <c r="P7632" s="3"/>
    </row>
    <row r="7633" spans="16:16">
      <c r="P7633" s="3"/>
    </row>
    <row r="7634" spans="16:16">
      <c r="P7634" s="3"/>
    </row>
    <row r="7635" spans="16:16">
      <c r="P7635" s="3"/>
    </row>
    <row r="7636" spans="16:16">
      <c r="P7636" s="3"/>
    </row>
    <row r="7637" spans="16:16">
      <c r="P7637" s="3"/>
    </row>
    <row r="7638" spans="16:16">
      <c r="P7638" s="3"/>
    </row>
    <row r="7639" spans="16:16">
      <c r="P7639" s="3"/>
    </row>
    <row r="7640" spans="16:16">
      <c r="P7640" s="3"/>
    </row>
    <row r="7641" spans="16:16">
      <c r="P7641" s="3"/>
    </row>
    <row r="7642" spans="16:16">
      <c r="P7642" s="3"/>
    </row>
    <row r="7643" spans="16:16">
      <c r="P7643" s="3"/>
    </row>
    <row r="7644" spans="16:16">
      <c r="P7644" s="3"/>
    </row>
    <row r="7645" spans="16:16">
      <c r="P7645" s="3"/>
    </row>
    <row r="7646" spans="16:16">
      <c r="P7646" s="3"/>
    </row>
    <row r="7647" spans="16:16">
      <c r="P7647" s="3"/>
    </row>
    <row r="7648" spans="16:16">
      <c r="P7648" s="3"/>
    </row>
    <row r="7649" spans="16:16">
      <c r="P7649" s="3"/>
    </row>
    <row r="7650" spans="16:16">
      <c r="P7650" s="3"/>
    </row>
    <row r="7651" spans="16:16">
      <c r="P7651" s="3"/>
    </row>
    <row r="7652" spans="16:16">
      <c r="P7652" s="3"/>
    </row>
    <row r="7653" spans="16:16">
      <c r="P7653" s="3"/>
    </row>
    <row r="7654" spans="16:16">
      <c r="P7654" s="3"/>
    </row>
    <row r="7655" spans="16:16">
      <c r="P7655" s="3"/>
    </row>
    <row r="7656" spans="16:16">
      <c r="P7656" s="3"/>
    </row>
    <row r="7657" spans="16:16">
      <c r="P7657" s="3"/>
    </row>
    <row r="7658" spans="16:16">
      <c r="P7658" s="3"/>
    </row>
    <row r="7659" spans="16:16">
      <c r="P7659" s="3"/>
    </row>
    <row r="7660" spans="16:16">
      <c r="P7660" s="3"/>
    </row>
    <row r="7661" spans="16:16">
      <c r="P7661" s="3"/>
    </row>
    <row r="7662" spans="16:16">
      <c r="P7662" s="3"/>
    </row>
    <row r="7663" spans="16:16">
      <c r="P7663" s="3"/>
    </row>
    <row r="7664" spans="16:16">
      <c r="P7664" s="3"/>
    </row>
    <row r="7665" spans="16:16">
      <c r="P7665" s="3"/>
    </row>
    <row r="7666" spans="16:16">
      <c r="P7666" s="3"/>
    </row>
    <row r="7667" spans="16:16">
      <c r="P7667" s="3"/>
    </row>
    <row r="7668" spans="16:16">
      <c r="P7668" s="3"/>
    </row>
    <row r="7669" spans="16:16">
      <c r="P7669" s="3"/>
    </row>
    <row r="7670" spans="16:16">
      <c r="P7670" s="3"/>
    </row>
    <row r="7671" spans="16:16">
      <c r="P7671" s="3"/>
    </row>
    <row r="7672" spans="16:16">
      <c r="P7672" s="3"/>
    </row>
    <row r="7673" spans="16:16">
      <c r="P7673" s="3"/>
    </row>
    <row r="7674" spans="16:16">
      <c r="P7674" s="3"/>
    </row>
    <row r="7675" spans="16:16">
      <c r="P7675" s="3"/>
    </row>
    <row r="7676" spans="16:16">
      <c r="P7676" s="3"/>
    </row>
    <row r="7677" spans="16:16">
      <c r="P7677" s="3"/>
    </row>
    <row r="7678" spans="16:16">
      <c r="P7678" s="3"/>
    </row>
    <row r="7679" spans="16:16">
      <c r="P7679" s="3"/>
    </row>
    <row r="7680" spans="16:16">
      <c r="P7680" s="3"/>
    </row>
    <row r="7681" spans="16:16">
      <c r="P7681" s="3"/>
    </row>
    <row r="7682" spans="16:16">
      <c r="P7682" s="3"/>
    </row>
    <row r="7683" spans="16:16">
      <c r="P7683" s="3"/>
    </row>
    <row r="7684" spans="16:16">
      <c r="P7684" s="3"/>
    </row>
    <row r="7685" spans="16:16">
      <c r="P7685" s="3"/>
    </row>
    <row r="7686" spans="16:16">
      <c r="P7686" s="3"/>
    </row>
    <row r="7687" spans="16:16">
      <c r="P7687" s="3"/>
    </row>
    <row r="7688" spans="16:16">
      <c r="P7688" s="3"/>
    </row>
    <row r="7689" spans="16:16">
      <c r="P7689" s="3"/>
    </row>
    <row r="7690" spans="16:16">
      <c r="P7690" s="3"/>
    </row>
    <row r="7691" spans="16:16">
      <c r="P7691" s="3"/>
    </row>
    <row r="7692" spans="16:16">
      <c r="P7692" s="3"/>
    </row>
    <row r="7693" spans="16:16">
      <c r="P7693" s="3"/>
    </row>
    <row r="7694" spans="16:16">
      <c r="P7694" s="3"/>
    </row>
    <row r="7695" spans="16:16">
      <c r="P7695" s="3"/>
    </row>
    <row r="7696" spans="16:16">
      <c r="P7696" s="3"/>
    </row>
    <row r="7697" spans="16:16">
      <c r="P7697" s="3"/>
    </row>
    <row r="7698" spans="16:16">
      <c r="P7698" s="3"/>
    </row>
    <row r="7699" spans="16:16">
      <c r="P7699" s="3"/>
    </row>
    <row r="7700" spans="16:16">
      <c r="P7700" s="3"/>
    </row>
    <row r="7701" spans="16:16">
      <c r="P7701" s="3"/>
    </row>
    <row r="7702" spans="16:16">
      <c r="P7702" s="3"/>
    </row>
    <row r="7703" spans="16:16">
      <c r="P7703" s="3"/>
    </row>
    <row r="7704" spans="16:16">
      <c r="P7704" s="3"/>
    </row>
    <row r="7705" spans="16:16">
      <c r="P7705" s="3"/>
    </row>
    <row r="7706" spans="16:16">
      <c r="P7706" s="3"/>
    </row>
    <row r="7707" spans="16:16">
      <c r="P7707" s="3"/>
    </row>
    <row r="7708" spans="16:16">
      <c r="P7708" s="3"/>
    </row>
    <row r="7709" spans="16:16">
      <c r="P7709" s="3"/>
    </row>
    <row r="7710" spans="16:16">
      <c r="P7710" s="3"/>
    </row>
    <row r="7711" spans="16:16">
      <c r="P7711" s="3"/>
    </row>
    <row r="7712" spans="16:16">
      <c r="P7712" s="3"/>
    </row>
    <row r="7713" spans="16:16">
      <c r="P7713" s="3"/>
    </row>
    <row r="7714" spans="16:16">
      <c r="P7714" s="3"/>
    </row>
    <row r="7715" spans="16:16">
      <c r="P7715" s="3"/>
    </row>
    <row r="7716" spans="16:16">
      <c r="P7716" s="3"/>
    </row>
    <row r="7717" spans="16:16">
      <c r="P7717" s="3"/>
    </row>
    <row r="7718" spans="16:16">
      <c r="P7718" s="3"/>
    </row>
    <row r="7719" spans="16:16">
      <c r="P7719" s="3"/>
    </row>
    <row r="7720" spans="16:16">
      <c r="P7720" s="3"/>
    </row>
    <row r="7721" spans="16:16">
      <c r="P7721" s="3"/>
    </row>
    <row r="7722" spans="16:16">
      <c r="P7722" s="3"/>
    </row>
    <row r="7723" spans="16:16">
      <c r="P7723" s="3"/>
    </row>
    <row r="7724" spans="16:16">
      <c r="P7724" s="3"/>
    </row>
    <row r="7725" spans="16:16">
      <c r="P7725" s="3"/>
    </row>
    <row r="7726" spans="16:16">
      <c r="P7726" s="3"/>
    </row>
    <row r="7727" spans="16:16">
      <c r="P7727" s="3"/>
    </row>
    <row r="7728" spans="16:16">
      <c r="P7728" s="3"/>
    </row>
    <row r="7729" spans="16:16">
      <c r="P7729" s="3"/>
    </row>
    <row r="7730" spans="16:16">
      <c r="P7730" s="3"/>
    </row>
    <row r="7731" spans="16:16">
      <c r="P7731" s="3"/>
    </row>
    <row r="7732" spans="16:16">
      <c r="P7732" s="3"/>
    </row>
    <row r="7733" spans="16:16">
      <c r="P7733" s="3"/>
    </row>
    <row r="7734" spans="16:16">
      <c r="P7734" s="3"/>
    </row>
    <row r="7735" spans="16:16">
      <c r="P7735" s="3"/>
    </row>
    <row r="7736" spans="16:16">
      <c r="P7736" s="3"/>
    </row>
    <row r="7737" spans="16:16">
      <c r="P7737" s="3"/>
    </row>
    <row r="7738" spans="16:16">
      <c r="P7738" s="3"/>
    </row>
    <row r="7739" spans="16:16">
      <c r="P7739" s="3"/>
    </row>
    <row r="7740" spans="16:16">
      <c r="P7740" s="3"/>
    </row>
    <row r="7741" spans="16:16">
      <c r="P7741" s="3"/>
    </row>
    <row r="7742" spans="16:16">
      <c r="P7742" s="3"/>
    </row>
    <row r="7743" spans="16:16">
      <c r="P7743" s="3"/>
    </row>
    <row r="7744" spans="16:16">
      <c r="P7744" s="3"/>
    </row>
    <row r="7745" spans="16:16">
      <c r="P7745" s="3"/>
    </row>
    <row r="7746" spans="16:16">
      <c r="P7746" s="3"/>
    </row>
    <row r="7747" spans="16:16">
      <c r="P7747" s="3"/>
    </row>
    <row r="7748" spans="16:16">
      <c r="P7748" s="3"/>
    </row>
    <row r="7749" spans="16:16">
      <c r="P7749" s="3"/>
    </row>
    <row r="7750" spans="16:16">
      <c r="P7750" s="3"/>
    </row>
    <row r="7751" spans="16:16">
      <c r="P7751" s="3"/>
    </row>
    <row r="7752" spans="16:16">
      <c r="P7752" s="3"/>
    </row>
    <row r="7753" spans="16:16">
      <c r="P7753" s="3"/>
    </row>
    <row r="7754" spans="16:16">
      <c r="P7754" s="3"/>
    </row>
    <row r="7755" spans="16:16">
      <c r="P7755" s="3"/>
    </row>
    <row r="7756" spans="16:16">
      <c r="P7756" s="3"/>
    </row>
    <row r="7757" spans="16:16">
      <c r="P7757" s="3"/>
    </row>
    <row r="7758" spans="16:16">
      <c r="P7758" s="3"/>
    </row>
    <row r="7759" spans="16:16">
      <c r="P7759" s="3"/>
    </row>
    <row r="7760" spans="16:16">
      <c r="P7760" s="3"/>
    </row>
    <row r="7761" spans="16:16">
      <c r="P7761" s="3"/>
    </row>
    <row r="7762" spans="16:16">
      <c r="P7762" s="3"/>
    </row>
    <row r="7763" spans="16:16">
      <c r="P7763" s="3"/>
    </row>
    <row r="7764" spans="16:16">
      <c r="P7764" s="3"/>
    </row>
    <row r="7765" spans="16:16">
      <c r="P7765" s="3"/>
    </row>
    <row r="7766" spans="16:16">
      <c r="P7766" s="3"/>
    </row>
    <row r="7767" spans="16:16">
      <c r="P7767" s="3"/>
    </row>
    <row r="7768" spans="16:16">
      <c r="P7768" s="3"/>
    </row>
    <row r="7769" spans="16:16">
      <c r="P7769" s="3"/>
    </row>
    <row r="7770" spans="16:16">
      <c r="P7770" s="3"/>
    </row>
    <row r="7771" spans="16:16">
      <c r="P7771" s="3"/>
    </row>
    <row r="7772" spans="16:16">
      <c r="P7772" s="3"/>
    </row>
    <row r="7773" spans="16:16">
      <c r="P7773" s="3"/>
    </row>
    <row r="7774" spans="16:16">
      <c r="P7774" s="3"/>
    </row>
    <row r="7775" spans="16:16">
      <c r="P7775" s="3"/>
    </row>
    <row r="7776" spans="16:16">
      <c r="P7776" s="3"/>
    </row>
    <row r="7777" spans="16:16">
      <c r="P7777" s="3"/>
    </row>
    <row r="7778" spans="16:16">
      <c r="P7778" s="3"/>
    </row>
    <row r="7779" spans="16:16">
      <c r="P7779" s="3"/>
    </row>
    <row r="7780" spans="16:16">
      <c r="P7780" s="3"/>
    </row>
    <row r="7781" spans="16:16">
      <c r="P7781" s="3"/>
    </row>
    <row r="7782" spans="16:16">
      <c r="P7782" s="3"/>
    </row>
    <row r="7783" spans="16:16">
      <c r="P7783" s="3"/>
    </row>
    <row r="7784" spans="16:16">
      <c r="P7784" s="3"/>
    </row>
    <row r="7785" spans="16:16">
      <c r="P7785" s="3"/>
    </row>
    <row r="7786" spans="16:16">
      <c r="P7786" s="3"/>
    </row>
    <row r="7787" spans="16:16">
      <c r="P7787" s="3"/>
    </row>
    <row r="7788" spans="16:16">
      <c r="P7788" s="3"/>
    </row>
    <row r="7789" spans="16:16">
      <c r="P7789" s="3"/>
    </row>
    <row r="7790" spans="16:16">
      <c r="P7790" s="3"/>
    </row>
    <row r="7791" spans="16:16">
      <c r="P7791" s="3"/>
    </row>
    <row r="7792" spans="16:16">
      <c r="P7792" s="3"/>
    </row>
    <row r="7793" spans="16:16">
      <c r="P7793" s="3"/>
    </row>
    <row r="7794" spans="16:16">
      <c r="P7794" s="3"/>
    </row>
    <row r="7795" spans="16:16">
      <c r="P7795" s="3"/>
    </row>
    <row r="7796" spans="16:16">
      <c r="P7796" s="3"/>
    </row>
    <row r="7797" spans="16:16">
      <c r="P7797" s="3"/>
    </row>
    <row r="7798" spans="16:16">
      <c r="P7798" s="3"/>
    </row>
    <row r="7799" spans="16:16">
      <c r="P7799" s="3"/>
    </row>
    <row r="7800" spans="16:16">
      <c r="P7800" s="3"/>
    </row>
    <row r="7801" spans="16:16">
      <c r="P7801" s="3"/>
    </row>
    <row r="7802" spans="16:16">
      <c r="P7802" s="3"/>
    </row>
    <row r="7803" spans="16:16">
      <c r="P7803" s="3"/>
    </row>
    <row r="7804" spans="16:16">
      <c r="P7804" s="3"/>
    </row>
    <row r="7805" spans="16:16">
      <c r="P7805" s="3"/>
    </row>
    <row r="7806" spans="16:16">
      <c r="P7806" s="3"/>
    </row>
    <row r="7807" spans="16:16">
      <c r="P7807" s="3"/>
    </row>
    <row r="7808" spans="16:16">
      <c r="P7808" s="3"/>
    </row>
    <row r="7809" spans="16:16">
      <c r="P7809" s="3"/>
    </row>
    <row r="7810" spans="16:16">
      <c r="P7810" s="3"/>
    </row>
    <row r="7811" spans="16:16">
      <c r="P7811" s="3"/>
    </row>
    <row r="7812" spans="16:16">
      <c r="P7812" s="3"/>
    </row>
    <row r="7813" spans="16:16">
      <c r="P7813" s="3"/>
    </row>
    <row r="7814" spans="16:16">
      <c r="P7814" s="3"/>
    </row>
    <row r="7815" spans="16:16">
      <c r="P7815" s="3"/>
    </row>
    <row r="7816" spans="16:16">
      <c r="P7816" s="3"/>
    </row>
    <row r="7817" spans="16:16">
      <c r="P7817" s="3"/>
    </row>
    <row r="7818" spans="16:16">
      <c r="P7818" s="3"/>
    </row>
    <row r="7819" spans="16:16">
      <c r="P7819" s="3"/>
    </row>
    <row r="7820" spans="16:16">
      <c r="P7820" s="3"/>
    </row>
    <row r="7821" spans="16:16">
      <c r="P7821" s="3"/>
    </row>
    <row r="7822" spans="16:16">
      <c r="P7822" s="3"/>
    </row>
    <row r="7823" spans="16:16">
      <c r="P7823" s="3"/>
    </row>
    <row r="7824" spans="16:16">
      <c r="P7824" s="3"/>
    </row>
    <row r="7825" spans="16:16">
      <c r="P7825" s="3"/>
    </row>
    <row r="7826" spans="16:16">
      <c r="P7826" s="3"/>
    </row>
    <row r="7827" spans="16:16">
      <c r="P7827" s="3"/>
    </row>
    <row r="7828" spans="16:16">
      <c r="P7828" s="3"/>
    </row>
    <row r="7829" spans="16:16">
      <c r="P7829" s="3"/>
    </row>
    <row r="7830" spans="16:16">
      <c r="P7830" s="3"/>
    </row>
    <row r="7831" spans="16:16">
      <c r="P7831" s="3"/>
    </row>
    <row r="7832" spans="16:16">
      <c r="P7832" s="3"/>
    </row>
    <row r="7833" spans="16:16">
      <c r="P7833" s="3"/>
    </row>
    <row r="7834" spans="16:16">
      <c r="P7834" s="3"/>
    </row>
    <row r="7835" spans="16:16">
      <c r="P7835" s="3"/>
    </row>
    <row r="7836" spans="16:16">
      <c r="P7836" s="3"/>
    </row>
    <row r="7837" spans="16:16">
      <c r="P7837" s="3"/>
    </row>
    <row r="7838" spans="16:16">
      <c r="P7838" s="3"/>
    </row>
    <row r="7839" spans="16:16">
      <c r="P7839" s="3"/>
    </row>
    <row r="7840" spans="16:16">
      <c r="P7840" s="3"/>
    </row>
    <row r="7841" spans="16:16">
      <c r="P7841" s="3"/>
    </row>
    <row r="7842" spans="16:16">
      <c r="P7842" s="3"/>
    </row>
    <row r="7843" spans="16:16">
      <c r="P7843" s="3"/>
    </row>
    <row r="7844" spans="16:16">
      <c r="P7844" s="3"/>
    </row>
    <row r="7845" spans="16:16">
      <c r="P7845" s="3"/>
    </row>
    <row r="7846" spans="16:16">
      <c r="P7846" s="3"/>
    </row>
    <row r="7847" spans="16:16">
      <c r="P7847" s="3"/>
    </row>
    <row r="7848" spans="16:16">
      <c r="P7848" s="3"/>
    </row>
    <row r="7849" spans="16:16">
      <c r="P7849" s="3"/>
    </row>
    <row r="7850" spans="16:16">
      <c r="P7850" s="3"/>
    </row>
    <row r="7851" spans="16:16">
      <c r="P7851" s="3"/>
    </row>
    <row r="7852" spans="16:16">
      <c r="P7852" s="3"/>
    </row>
    <row r="7853" spans="16:16">
      <c r="P7853" s="3"/>
    </row>
    <row r="7854" spans="16:16">
      <c r="P7854" s="3"/>
    </row>
    <row r="7855" spans="16:16">
      <c r="P7855" s="3"/>
    </row>
    <row r="7856" spans="16:16">
      <c r="P7856" s="3"/>
    </row>
    <row r="7857" spans="16:16">
      <c r="P7857" s="3"/>
    </row>
    <row r="7858" spans="16:16">
      <c r="P7858" s="3"/>
    </row>
    <row r="7859" spans="16:16">
      <c r="P7859" s="3"/>
    </row>
    <row r="7860" spans="16:16">
      <c r="P7860" s="3"/>
    </row>
    <row r="7861" spans="16:16">
      <c r="P7861" s="3"/>
    </row>
    <row r="7862" spans="16:16">
      <c r="P7862" s="3"/>
    </row>
    <row r="7863" spans="16:16">
      <c r="P7863" s="3"/>
    </row>
    <row r="7864" spans="16:16">
      <c r="P7864" s="3"/>
    </row>
    <row r="7865" spans="16:16">
      <c r="P7865" s="3"/>
    </row>
    <row r="7866" spans="16:16">
      <c r="P7866" s="3"/>
    </row>
    <row r="7867" spans="16:16">
      <c r="P7867" s="3"/>
    </row>
    <row r="7868" spans="16:16">
      <c r="P7868" s="3"/>
    </row>
    <row r="7869" spans="16:16">
      <c r="P7869" s="3"/>
    </row>
    <row r="7870" spans="16:16">
      <c r="P7870" s="3"/>
    </row>
    <row r="7871" spans="16:16">
      <c r="P7871" s="3"/>
    </row>
    <row r="7872" spans="16:16">
      <c r="P7872" s="3"/>
    </row>
    <row r="7873" spans="16:16">
      <c r="P7873" s="3"/>
    </row>
    <row r="7874" spans="16:16">
      <c r="P7874" s="3"/>
    </row>
    <row r="7875" spans="16:16">
      <c r="P7875" s="3"/>
    </row>
    <row r="7876" spans="16:16">
      <c r="P7876" s="3"/>
    </row>
    <row r="7877" spans="16:16">
      <c r="P7877" s="3"/>
    </row>
    <row r="7878" spans="16:16">
      <c r="P7878" s="3"/>
    </row>
    <row r="7879" spans="16:16">
      <c r="P7879" s="3"/>
    </row>
    <row r="7880" spans="16:16">
      <c r="P7880" s="3"/>
    </row>
    <row r="7881" spans="16:16">
      <c r="P7881" s="3"/>
    </row>
    <row r="7882" spans="16:16">
      <c r="P7882" s="3"/>
    </row>
    <row r="7883" spans="16:16">
      <c r="P7883" s="3"/>
    </row>
    <row r="7884" spans="16:16">
      <c r="P7884" s="3"/>
    </row>
    <row r="7885" spans="16:16">
      <c r="P7885" s="3"/>
    </row>
    <row r="7886" spans="16:16">
      <c r="P7886" s="3"/>
    </row>
    <row r="7887" spans="16:16">
      <c r="P7887" s="3"/>
    </row>
    <row r="7888" spans="16:16">
      <c r="P7888" s="3"/>
    </row>
    <row r="7889" spans="16:16">
      <c r="P7889" s="3"/>
    </row>
    <row r="7890" spans="16:16">
      <c r="P7890" s="3"/>
    </row>
    <row r="7891" spans="16:16">
      <c r="P7891" s="3"/>
    </row>
    <row r="7892" spans="16:16">
      <c r="P7892" s="3"/>
    </row>
    <row r="7893" spans="16:16">
      <c r="P7893" s="3"/>
    </row>
    <row r="7894" spans="16:16">
      <c r="P7894" s="3"/>
    </row>
    <row r="7895" spans="16:16">
      <c r="P7895" s="3"/>
    </row>
    <row r="7896" spans="16:16">
      <c r="P7896" s="3"/>
    </row>
    <row r="7897" spans="16:16">
      <c r="P7897" s="3"/>
    </row>
    <row r="7898" spans="16:16">
      <c r="P7898" s="3"/>
    </row>
    <row r="7899" spans="16:16">
      <c r="P7899" s="3"/>
    </row>
    <row r="7900" spans="16:16">
      <c r="P7900" s="3"/>
    </row>
    <row r="7901" spans="16:16">
      <c r="P7901" s="3"/>
    </row>
    <row r="7902" spans="16:16">
      <c r="P7902" s="3"/>
    </row>
    <row r="7903" spans="16:16">
      <c r="P7903" s="3"/>
    </row>
    <row r="7904" spans="16:16">
      <c r="P7904" s="3"/>
    </row>
    <row r="7905" spans="16:16">
      <c r="P7905" s="3"/>
    </row>
    <row r="7906" spans="16:16">
      <c r="P7906" s="3"/>
    </row>
    <row r="7907" spans="16:16">
      <c r="P7907" s="3"/>
    </row>
    <row r="7908" spans="16:16">
      <c r="P7908" s="3"/>
    </row>
    <row r="7909" spans="16:16">
      <c r="P7909" s="3"/>
    </row>
    <row r="7910" spans="16:16">
      <c r="P7910" s="3"/>
    </row>
    <row r="7911" spans="16:16">
      <c r="P7911" s="3"/>
    </row>
    <row r="7912" spans="16:16">
      <c r="P7912" s="3"/>
    </row>
    <row r="7913" spans="16:16">
      <c r="P7913" s="3"/>
    </row>
    <row r="7914" spans="16:16">
      <c r="P7914" s="3"/>
    </row>
    <row r="7915" spans="16:16">
      <c r="P7915" s="3"/>
    </row>
    <row r="7916" spans="16:16">
      <c r="P7916" s="3"/>
    </row>
    <row r="7917" spans="16:16">
      <c r="P7917" s="3"/>
    </row>
    <row r="7918" spans="16:16">
      <c r="P7918" s="3"/>
    </row>
    <row r="7919" spans="16:16">
      <c r="P7919" s="3"/>
    </row>
    <row r="7920" spans="16:16">
      <c r="P7920" s="3"/>
    </row>
    <row r="7921" spans="16:16">
      <c r="P7921" s="3"/>
    </row>
    <row r="7922" spans="16:16">
      <c r="P7922" s="3"/>
    </row>
    <row r="7923" spans="16:16">
      <c r="P7923" s="3"/>
    </row>
    <row r="7924" spans="16:16">
      <c r="P7924" s="3"/>
    </row>
    <row r="7925" spans="16:16">
      <c r="P7925" s="3"/>
    </row>
    <row r="7926" spans="16:16">
      <c r="P7926" s="3"/>
    </row>
    <row r="7927" spans="16:16">
      <c r="P7927" s="3"/>
    </row>
    <row r="7928" spans="16:16">
      <c r="P7928" s="3"/>
    </row>
    <row r="7929" spans="16:16">
      <c r="P7929" s="3"/>
    </row>
    <row r="7930" spans="16:16">
      <c r="P7930" s="3"/>
    </row>
    <row r="7931" spans="16:16">
      <c r="P7931" s="3"/>
    </row>
    <row r="7932" spans="16:16">
      <c r="P7932" s="3"/>
    </row>
    <row r="7933" spans="16:16">
      <c r="P7933" s="3"/>
    </row>
    <row r="7934" spans="16:16">
      <c r="P7934" s="3"/>
    </row>
    <row r="7935" spans="16:16">
      <c r="P7935" s="3"/>
    </row>
    <row r="7936" spans="16:16">
      <c r="P7936" s="3"/>
    </row>
    <row r="7937" spans="16:16">
      <c r="P7937" s="3"/>
    </row>
    <row r="7938" spans="16:16">
      <c r="P7938" s="3"/>
    </row>
    <row r="7939" spans="16:16">
      <c r="P7939" s="3"/>
    </row>
    <row r="7940" spans="16:16">
      <c r="P7940" s="3"/>
    </row>
    <row r="7941" spans="16:16">
      <c r="P7941" s="3"/>
    </row>
    <row r="7942" spans="16:16">
      <c r="P7942" s="3"/>
    </row>
    <row r="7943" spans="16:16">
      <c r="P7943" s="3"/>
    </row>
    <row r="7944" spans="16:16">
      <c r="P7944" s="3"/>
    </row>
    <row r="7945" spans="16:16">
      <c r="P7945" s="3"/>
    </row>
    <row r="7946" spans="16:16">
      <c r="P7946" s="3"/>
    </row>
    <row r="7947" spans="16:16">
      <c r="P7947" s="3"/>
    </row>
    <row r="7948" spans="16:16">
      <c r="P7948" s="3"/>
    </row>
    <row r="7949" spans="16:16">
      <c r="P7949" s="3"/>
    </row>
    <row r="7950" spans="16:16">
      <c r="P7950" s="3"/>
    </row>
    <row r="7951" spans="16:16">
      <c r="P7951" s="3"/>
    </row>
    <row r="7952" spans="16:16">
      <c r="P7952" s="3"/>
    </row>
    <row r="7953" spans="16:16">
      <c r="P7953" s="3"/>
    </row>
    <row r="7954" spans="16:16">
      <c r="P7954" s="3"/>
    </row>
    <row r="7955" spans="16:16">
      <c r="P7955" s="3"/>
    </row>
    <row r="7956" spans="16:16">
      <c r="P7956" s="3"/>
    </row>
    <row r="7957" spans="16:16">
      <c r="P7957" s="3"/>
    </row>
    <row r="7958" spans="16:16">
      <c r="P7958" s="3"/>
    </row>
    <row r="7959" spans="16:16">
      <c r="P7959" s="3"/>
    </row>
    <row r="7960" spans="16:16">
      <c r="P7960" s="3"/>
    </row>
    <row r="7961" spans="16:16">
      <c r="P7961" s="3"/>
    </row>
    <row r="7962" spans="16:16">
      <c r="P7962" s="3"/>
    </row>
    <row r="7963" spans="16:16">
      <c r="P7963" s="3"/>
    </row>
    <row r="7964" spans="16:16">
      <c r="P7964" s="3"/>
    </row>
    <row r="7965" spans="16:16">
      <c r="P7965" s="3"/>
    </row>
    <row r="7966" spans="16:16">
      <c r="P7966" s="3"/>
    </row>
    <row r="7967" spans="16:16">
      <c r="P7967" s="3"/>
    </row>
    <row r="7968" spans="16:16">
      <c r="P7968" s="3"/>
    </row>
    <row r="7969" spans="16:16">
      <c r="P7969" s="3"/>
    </row>
    <row r="7970" spans="16:16">
      <c r="P7970" s="3"/>
    </row>
    <row r="7971" spans="16:16">
      <c r="P7971" s="3"/>
    </row>
    <row r="7972" spans="16:16">
      <c r="P7972" s="3"/>
    </row>
    <row r="7973" spans="16:16">
      <c r="P7973" s="3"/>
    </row>
    <row r="7974" spans="16:16">
      <c r="P7974" s="3"/>
    </row>
    <row r="7975" spans="16:16">
      <c r="P7975" s="3"/>
    </row>
    <row r="7976" spans="16:16">
      <c r="P7976" s="3"/>
    </row>
    <row r="7977" spans="16:16">
      <c r="P7977" s="3"/>
    </row>
    <row r="7978" spans="16:16">
      <c r="P7978" s="3"/>
    </row>
    <row r="7979" spans="16:16">
      <c r="P7979" s="3"/>
    </row>
    <row r="7980" spans="16:16">
      <c r="P7980" s="3"/>
    </row>
    <row r="7981" spans="16:16">
      <c r="P7981" s="3"/>
    </row>
    <row r="7982" spans="16:16">
      <c r="P7982" s="3"/>
    </row>
    <row r="7983" spans="16:16">
      <c r="P7983" s="3"/>
    </row>
    <row r="7984" spans="16:16">
      <c r="P7984" s="3"/>
    </row>
    <row r="7985" spans="16:16">
      <c r="P7985" s="3"/>
    </row>
    <row r="7986" spans="16:16">
      <c r="P7986" s="3"/>
    </row>
    <row r="7987" spans="16:16">
      <c r="P7987" s="3"/>
    </row>
    <row r="7988" spans="16:16">
      <c r="P7988" s="3"/>
    </row>
    <row r="7989" spans="16:16">
      <c r="P7989" s="3"/>
    </row>
    <row r="7990" spans="16:16">
      <c r="P7990" s="3"/>
    </row>
    <row r="7991" spans="16:16">
      <c r="P7991" s="3"/>
    </row>
    <row r="7992" spans="16:16">
      <c r="P7992" s="3"/>
    </row>
    <row r="7993" spans="16:16">
      <c r="P7993" s="3"/>
    </row>
    <row r="7994" spans="16:16">
      <c r="P7994" s="3"/>
    </row>
    <row r="7995" spans="16:16">
      <c r="P7995" s="3"/>
    </row>
    <row r="7996" spans="16:16">
      <c r="P7996" s="3"/>
    </row>
    <row r="7997" spans="16:16">
      <c r="P7997" s="3"/>
    </row>
    <row r="7998" spans="16:16">
      <c r="P7998" s="3"/>
    </row>
    <row r="7999" spans="16:16">
      <c r="P7999" s="3"/>
    </row>
    <row r="8000" spans="16:16">
      <c r="P8000" s="3"/>
    </row>
    <row r="8001" spans="16:16">
      <c r="P8001" s="3"/>
    </row>
    <row r="8002" spans="16:16">
      <c r="P8002" s="3"/>
    </row>
    <row r="8003" spans="16:16">
      <c r="P8003" s="3"/>
    </row>
    <row r="8004" spans="16:16">
      <c r="P8004" s="3"/>
    </row>
    <row r="8005" spans="16:16">
      <c r="P8005" s="3"/>
    </row>
    <row r="8006" spans="16:16">
      <c r="P8006" s="3"/>
    </row>
    <row r="8007" spans="16:16">
      <c r="P8007" s="3"/>
    </row>
    <row r="8008" spans="16:16">
      <c r="P8008" s="3"/>
    </row>
    <row r="8009" spans="16:16">
      <c r="P8009" s="3"/>
    </row>
    <row r="8010" spans="16:16">
      <c r="P8010" s="3"/>
    </row>
    <row r="8011" spans="16:16">
      <c r="P8011" s="3"/>
    </row>
    <row r="8012" spans="16:16">
      <c r="P8012" s="3"/>
    </row>
    <row r="8013" spans="16:16">
      <c r="P8013" s="3"/>
    </row>
    <row r="8014" spans="16:16">
      <c r="P8014" s="3"/>
    </row>
    <row r="8015" spans="16:16">
      <c r="P8015" s="3"/>
    </row>
    <row r="8016" spans="16:16">
      <c r="P8016" s="3"/>
    </row>
    <row r="8017" spans="16:16">
      <c r="P8017" s="3"/>
    </row>
    <row r="8018" spans="16:16">
      <c r="P8018" s="3"/>
    </row>
    <row r="8019" spans="16:16">
      <c r="P8019" s="3"/>
    </row>
    <row r="8020" spans="16:16">
      <c r="P8020" s="3"/>
    </row>
    <row r="8021" spans="16:16">
      <c r="P8021" s="3"/>
    </row>
    <row r="8022" spans="16:16">
      <c r="P8022" s="3"/>
    </row>
    <row r="8023" spans="16:16">
      <c r="P8023" s="3"/>
    </row>
    <row r="8024" spans="16:16">
      <c r="P8024" s="3"/>
    </row>
    <row r="8025" spans="16:16">
      <c r="P8025" s="3"/>
    </row>
    <row r="8026" spans="16:16">
      <c r="P8026" s="3"/>
    </row>
    <row r="8027" spans="16:16">
      <c r="P8027" s="3"/>
    </row>
    <row r="8028" spans="16:16">
      <c r="P8028" s="3"/>
    </row>
    <row r="8029" spans="16:16">
      <c r="P8029" s="3"/>
    </row>
    <row r="8030" spans="16:16">
      <c r="P8030" s="3"/>
    </row>
    <row r="8031" spans="16:16">
      <c r="P8031" s="3"/>
    </row>
    <row r="8032" spans="16:16">
      <c r="P8032" s="3"/>
    </row>
    <row r="8033" spans="16:16">
      <c r="P8033" s="3"/>
    </row>
    <row r="8034" spans="16:16">
      <c r="P8034" s="3"/>
    </row>
    <row r="8035" spans="16:16">
      <c r="P8035" s="3"/>
    </row>
    <row r="8036" spans="16:16">
      <c r="P8036" s="3"/>
    </row>
    <row r="8037" spans="16:16">
      <c r="P8037" s="3"/>
    </row>
    <row r="8038" spans="16:16">
      <c r="P8038" s="3"/>
    </row>
    <row r="8039" spans="16:16">
      <c r="P8039" s="3"/>
    </row>
    <row r="8040" spans="16:16">
      <c r="P8040" s="3"/>
    </row>
    <row r="8041" spans="16:16">
      <c r="P8041" s="3"/>
    </row>
    <row r="8042" spans="16:16">
      <c r="P8042" s="3"/>
    </row>
    <row r="8043" spans="16:16">
      <c r="P8043" s="3"/>
    </row>
    <row r="8044" spans="16:16">
      <c r="P8044" s="3"/>
    </row>
    <row r="8045" spans="16:16">
      <c r="P8045" s="3"/>
    </row>
    <row r="8046" spans="16:16">
      <c r="P8046" s="3"/>
    </row>
    <row r="8047" spans="16:16">
      <c r="P8047" s="3"/>
    </row>
    <row r="8048" spans="16:16">
      <c r="P8048" s="3"/>
    </row>
    <row r="8049" spans="16:16">
      <c r="P8049" s="3"/>
    </row>
    <row r="8050" spans="16:16">
      <c r="P8050" s="3"/>
    </row>
    <row r="8051" spans="16:16">
      <c r="P8051" s="3"/>
    </row>
    <row r="8052" spans="16:16">
      <c r="P8052" s="3"/>
    </row>
    <row r="8053" spans="16:16">
      <c r="P8053" s="3"/>
    </row>
    <row r="8054" spans="16:16">
      <c r="P8054" s="3"/>
    </row>
    <row r="8055" spans="16:16">
      <c r="P8055" s="3"/>
    </row>
    <row r="8056" spans="16:16">
      <c r="P8056" s="3"/>
    </row>
    <row r="8057" spans="16:16">
      <c r="P8057" s="3"/>
    </row>
    <row r="8058" spans="16:16">
      <c r="P8058" s="3"/>
    </row>
    <row r="8059" spans="16:16">
      <c r="P8059" s="3"/>
    </row>
    <row r="8060" spans="16:16">
      <c r="P8060" s="3"/>
    </row>
    <row r="8061" spans="16:16">
      <c r="P8061" s="3"/>
    </row>
    <row r="8062" spans="16:16">
      <c r="P8062" s="3"/>
    </row>
    <row r="8063" spans="16:16">
      <c r="P8063" s="3"/>
    </row>
    <row r="8064" spans="16:16">
      <c r="P8064" s="3"/>
    </row>
    <row r="8065" spans="16:16">
      <c r="P8065" s="3"/>
    </row>
    <row r="8066" spans="16:16">
      <c r="P8066" s="3"/>
    </row>
    <row r="8067" spans="16:16">
      <c r="P8067" s="3"/>
    </row>
    <row r="8068" spans="16:16">
      <c r="P8068" s="3"/>
    </row>
    <row r="8069" spans="16:16">
      <c r="P8069" s="3"/>
    </row>
    <row r="8070" spans="16:16">
      <c r="P8070" s="3"/>
    </row>
    <row r="8071" spans="16:16">
      <c r="P8071" s="3"/>
    </row>
    <row r="8072" spans="16:16">
      <c r="P8072" s="3"/>
    </row>
    <row r="8073" spans="16:16">
      <c r="P8073" s="3"/>
    </row>
    <row r="8074" spans="16:16">
      <c r="P8074" s="3"/>
    </row>
    <row r="8075" spans="16:16">
      <c r="P8075" s="3"/>
    </row>
    <row r="8076" spans="16:16">
      <c r="P8076" s="3"/>
    </row>
    <row r="8077" spans="16:16">
      <c r="P8077" s="3"/>
    </row>
    <row r="8078" spans="16:16">
      <c r="P8078" s="3"/>
    </row>
    <row r="8079" spans="16:16">
      <c r="P8079" s="3"/>
    </row>
    <row r="8080" spans="16:16">
      <c r="P8080" s="3"/>
    </row>
    <row r="8081" spans="16:16">
      <c r="P8081" s="3"/>
    </row>
    <row r="8082" spans="16:16">
      <c r="P8082" s="3"/>
    </row>
    <row r="8083" spans="16:16">
      <c r="P8083" s="3"/>
    </row>
    <row r="8084" spans="16:16">
      <c r="P8084" s="3"/>
    </row>
    <row r="8085" spans="16:16">
      <c r="P8085" s="3"/>
    </row>
    <row r="8086" spans="16:16">
      <c r="P8086" s="3"/>
    </row>
    <row r="8087" spans="16:16">
      <c r="P8087" s="3"/>
    </row>
    <row r="8088" spans="16:16">
      <c r="P8088" s="3"/>
    </row>
    <row r="8089" spans="16:16">
      <c r="P8089" s="3"/>
    </row>
    <row r="8090" spans="16:16">
      <c r="P8090" s="3"/>
    </row>
    <row r="8091" spans="16:16">
      <c r="P8091" s="3"/>
    </row>
    <row r="8092" spans="16:16">
      <c r="P8092" s="3"/>
    </row>
    <row r="8093" spans="16:16">
      <c r="P8093" s="3"/>
    </row>
    <row r="8094" spans="16:16">
      <c r="P8094" s="3"/>
    </row>
    <row r="8095" spans="16:16">
      <c r="P8095" s="3"/>
    </row>
    <row r="8096" spans="16:16">
      <c r="P8096" s="3"/>
    </row>
    <row r="8097" spans="16:16">
      <c r="P8097" s="3"/>
    </row>
    <row r="8098" spans="16:16">
      <c r="P8098" s="3"/>
    </row>
    <row r="8099" spans="16:16">
      <c r="P8099" s="3"/>
    </row>
    <row r="8100" spans="16:16">
      <c r="P8100" s="3"/>
    </row>
    <row r="8101" spans="16:16">
      <c r="P8101" s="3"/>
    </row>
    <row r="8102" spans="16:16">
      <c r="P8102" s="3"/>
    </row>
    <row r="8103" spans="16:16">
      <c r="P8103" s="3"/>
    </row>
    <row r="8104" spans="16:16">
      <c r="P8104" s="3"/>
    </row>
    <row r="8105" spans="16:16">
      <c r="P8105" s="3"/>
    </row>
    <row r="8106" spans="16:16">
      <c r="P8106" s="3"/>
    </row>
    <row r="8107" spans="16:16">
      <c r="P8107" s="3"/>
    </row>
    <row r="8108" spans="16:16">
      <c r="P8108" s="3"/>
    </row>
    <row r="8109" spans="16:16">
      <c r="P8109" s="3"/>
    </row>
    <row r="8110" spans="16:16">
      <c r="P8110" s="3"/>
    </row>
    <row r="8111" spans="16:16">
      <c r="P8111" s="3"/>
    </row>
    <row r="8112" spans="16:16">
      <c r="P8112" s="3"/>
    </row>
    <row r="8113" spans="16:16">
      <c r="P8113" s="3"/>
    </row>
    <row r="8114" spans="16:16">
      <c r="P8114" s="3"/>
    </row>
    <row r="8115" spans="16:16">
      <c r="P8115" s="3"/>
    </row>
    <row r="8116" spans="16:16">
      <c r="P8116" s="3"/>
    </row>
    <row r="8117" spans="16:16">
      <c r="P8117" s="3"/>
    </row>
    <row r="8118" spans="16:16">
      <c r="P8118" s="3"/>
    </row>
    <row r="8119" spans="16:16">
      <c r="P8119" s="3"/>
    </row>
    <row r="8120" spans="16:16">
      <c r="P8120" s="3"/>
    </row>
    <row r="8121" spans="16:16">
      <c r="P8121" s="3"/>
    </row>
    <row r="8122" spans="16:16">
      <c r="P8122" s="3"/>
    </row>
    <row r="8123" spans="16:16">
      <c r="P8123" s="3"/>
    </row>
    <row r="8124" spans="16:16">
      <c r="P8124" s="3"/>
    </row>
    <row r="8125" spans="16:16">
      <c r="P8125" s="3"/>
    </row>
    <row r="8126" spans="16:16">
      <c r="P8126" s="3"/>
    </row>
    <row r="8127" spans="16:16">
      <c r="P8127" s="3"/>
    </row>
    <row r="8128" spans="16:16">
      <c r="P8128" s="3"/>
    </row>
    <row r="8129" spans="16:16">
      <c r="P8129" s="3"/>
    </row>
    <row r="8130" spans="16:16">
      <c r="P8130" s="3"/>
    </row>
    <row r="8131" spans="16:16">
      <c r="P8131" s="3"/>
    </row>
    <row r="8132" spans="16:16">
      <c r="P8132" s="3"/>
    </row>
    <row r="8133" spans="16:16">
      <c r="P8133" s="3"/>
    </row>
    <row r="8134" spans="16:16">
      <c r="P8134" s="3"/>
    </row>
    <row r="8135" spans="16:16">
      <c r="P8135" s="3"/>
    </row>
    <row r="8136" spans="16:16">
      <c r="P8136" s="3"/>
    </row>
    <row r="8137" spans="16:16">
      <c r="P8137" s="3"/>
    </row>
    <row r="8138" spans="16:16">
      <c r="P8138" s="3"/>
    </row>
    <row r="8139" spans="16:16">
      <c r="P8139" s="3"/>
    </row>
    <row r="8140" spans="16:16">
      <c r="P8140" s="3"/>
    </row>
    <row r="8141" spans="16:16">
      <c r="P8141" s="3"/>
    </row>
    <row r="8142" spans="16:16">
      <c r="P8142" s="3"/>
    </row>
    <row r="8143" spans="16:16">
      <c r="P8143" s="3"/>
    </row>
    <row r="8144" spans="16:16">
      <c r="P8144" s="3"/>
    </row>
    <row r="8145" spans="16:16">
      <c r="P8145" s="3"/>
    </row>
    <row r="8146" spans="16:16">
      <c r="P8146" s="3"/>
    </row>
    <row r="8147" spans="16:16">
      <c r="P8147" s="3"/>
    </row>
    <row r="8148" spans="16:16">
      <c r="P8148" s="3"/>
    </row>
    <row r="8149" spans="16:16">
      <c r="P8149" s="3"/>
    </row>
    <row r="8150" spans="16:16">
      <c r="P8150" s="3"/>
    </row>
    <row r="8151" spans="16:16">
      <c r="P8151" s="3"/>
    </row>
    <row r="8152" spans="16:16">
      <c r="P8152" s="3"/>
    </row>
    <row r="8153" spans="16:16">
      <c r="P8153" s="3"/>
    </row>
    <row r="8154" spans="16:16">
      <c r="P8154" s="3"/>
    </row>
    <row r="8155" spans="16:16">
      <c r="P8155" s="3"/>
    </row>
    <row r="8156" spans="16:16">
      <c r="P8156" s="3"/>
    </row>
    <row r="8157" spans="16:16">
      <c r="P8157" s="3"/>
    </row>
    <row r="8158" spans="16:16">
      <c r="P8158" s="3"/>
    </row>
    <row r="8159" spans="16:16">
      <c r="P8159" s="3"/>
    </row>
    <row r="8160" spans="16:16">
      <c r="P8160" s="3"/>
    </row>
    <row r="8161" spans="16:16">
      <c r="P8161" s="3"/>
    </row>
    <row r="8162" spans="16:16">
      <c r="P8162" s="3"/>
    </row>
    <row r="8163" spans="16:16">
      <c r="P8163" s="3"/>
    </row>
    <row r="8164" spans="16:16">
      <c r="P8164" s="3"/>
    </row>
    <row r="8165" spans="16:16">
      <c r="P8165" s="3"/>
    </row>
    <row r="8166" spans="16:16">
      <c r="P8166" s="3"/>
    </row>
    <row r="8167" spans="16:16">
      <c r="P8167" s="3"/>
    </row>
    <row r="8168" spans="16:16">
      <c r="P8168" s="3"/>
    </row>
    <row r="8169" spans="16:16">
      <c r="P8169" s="3"/>
    </row>
    <row r="8170" spans="16:16">
      <c r="P8170" s="3"/>
    </row>
    <row r="8171" spans="16:16">
      <c r="P8171" s="3"/>
    </row>
    <row r="8172" spans="16:16">
      <c r="P8172" s="3"/>
    </row>
    <row r="8173" spans="16:16">
      <c r="P8173" s="3"/>
    </row>
    <row r="8174" spans="16:16">
      <c r="P8174" s="3"/>
    </row>
    <row r="8175" spans="16:16">
      <c r="P8175" s="3"/>
    </row>
    <row r="8176" spans="16:16">
      <c r="P8176" s="3"/>
    </row>
    <row r="8177" spans="16:16">
      <c r="P8177" s="3"/>
    </row>
    <row r="8178" spans="16:16">
      <c r="P8178" s="3"/>
    </row>
    <row r="8179" spans="16:16">
      <c r="P8179" s="3"/>
    </row>
    <row r="8180" spans="16:16">
      <c r="P8180" s="3"/>
    </row>
    <row r="8181" spans="16:16">
      <c r="P8181" s="3"/>
    </row>
    <row r="8182" spans="16:16">
      <c r="P8182" s="3"/>
    </row>
    <row r="8183" spans="16:16">
      <c r="P8183" s="3"/>
    </row>
    <row r="8184" spans="16:16">
      <c r="P8184" s="3"/>
    </row>
    <row r="8185" spans="16:16">
      <c r="P8185" s="3"/>
    </row>
    <row r="8186" spans="16:16">
      <c r="P8186" s="3"/>
    </row>
    <row r="8187" spans="16:16">
      <c r="P8187" s="3"/>
    </row>
    <row r="8188" spans="16:16">
      <c r="P8188" s="3"/>
    </row>
    <row r="8189" spans="16:16">
      <c r="P8189" s="3"/>
    </row>
    <row r="8190" spans="16:16">
      <c r="P8190" s="3"/>
    </row>
    <row r="8191" spans="16:16">
      <c r="P8191" s="3"/>
    </row>
    <row r="8192" spans="16:16">
      <c r="P8192" s="3"/>
    </row>
    <row r="8193" spans="16:16">
      <c r="P8193" s="3"/>
    </row>
    <row r="8194" spans="16:16">
      <c r="P8194" s="3"/>
    </row>
    <row r="8195" spans="16:16">
      <c r="P8195" s="3"/>
    </row>
    <row r="8196" spans="16:16">
      <c r="P8196" s="3"/>
    </row>
    <row r="8197" spans="16:16">
      <c r="P8197" s="3"/>
    </row>
    <row r="8198" spans="16:16">
      <c r="P8198" s="3"/>
    </row>
    <row r="8199" spans="16:16">
      <c r="P8199" s="3"/>
    </row>
    <row r="8200" spans="16:16">
      <c r="P8200" s="3"/>
    </row>
    <row r="8201" spans="16:16">
      <c r="P8201" s="3"/>
    </row>
    <row r="8202" spans="16:16">
      <c r="P8202" s="3"/>
    </row>
    <row r="8203" spans="16:16">
      <c r="P8203" s="3"/>
    </row>
    <row r="8204" spans="16:16">
      <c r="P8204" s="3"/>
    </row>
    <row r="8205" spans="16:16">
      <c r="P8205" s="3"/>
    </row>
    <row r="8206" spans="16:16">
      <c r="P8206" s="3"/>
    </row>
    <row r="8207" spans="16:16">
      <c r="P8207" s="3"/>
    </row>
    <row r="8208" spans="16:16">
      <c r="P8208" s="3"/>
    </row>
    <row r="8209" spans="16:16">
      <c r="P8209" s="3"/>
    </row>
    <row r="8210" spans="16:16">
      <c r="P8210" s="3"/>
    </row>
    <row r="8211" spans="16:16">
      <c r="P8211" s="3"/>
    </row>
    <row r="8212" spans="16:16">
      <c r="P8212" s="3"/>
    </row>
    <row r="8213" spans="16:16">
      <c r="P8213" s="3"/>
    </row>
    <row r="8214" spans="16:16">
      <c r="P8214" s="3"/>
    </row>
    <row r="8215" spans="16:16">
      <c r="P8215" s="3"/>
    </row>
    <row r="8216" spans="16:16">
      <c r="P8216" s="3"/>
    </row>
    <row r="8217" spans="16:16">
      <c r="P8217" s="3"/>
    </row>
    <row r="8218" spans="16:16">
      <c r="P8218" s="3"/>
    </row>
    <row r="8219" spans="16:16">
      <c r="P8219" s="3"/>
    </row>
    <row r="8220" spans="16:16">
      <c r="P8220" s="3"/>
    </row>
    <row r="8221" spans="16:16">
      <c r="P8221" s="3"/>
    </row>
    <row r="8222" spans="16:16">
      <c r="P8222" s="3"/>
    </row>
    <row r="8223" spans="16:16">
      <c r="P8223" s="3"/>
    </row>
    <row r="8224" spans="16:16">
      <c r="P8224" s="3"/>
    </row>
    <row r="8225" spans="16:16">
      <c r="P8225" s="3"/>
    </row>
    <row r="8226" spans="16:16">
      <c r="P8226" s="3"/>
    </row>
    <row r="8227" spans="16:16">
      <c r="P8227" s="3"/>
    </row>
    <row r="8228" spans="16:16">
      <c r="P8228" s="3"/>
    </row>
    <row r="8229" spans="16:16">
      <c r="P8229" s="3"/>
    </row>
    <row r="8230" spans="16:16">
      <c r="P8230" s="3"/>
    </row>
    <row r="8231" spans="16:16">
      <c r="P8231" s="3"/>
    </row>
    <row r="8232" spans="16:16">
      <c r="P8232" s="3"/>
    </row>
    <row r="8233" spans="16:16">
      <c r="P8233" s="3"/>
    </row>
    <row r="8234" spans="16:16">
      <c r="P8234" s="3"/>
    </row>
    <row r="8235" spans="16:16">
      <c r="P8235" s="3"/>
    </row>
    <row r="8236" spans="16:16">
      <c r="P8236" s="3"/>
    </row>
    <row r="8237" spans="16:16">
      <c r="P8237" s="3"/>
    </row>
    <row r="8238" spans="16:16">
      <c r="P8238" s="3"/>
    </row>
    <row r="8239" spans="16:16">
      <c r="P8239" s="3"/>
    </row>
    <row r="8240" spans="16:16">
      <c r="P8240" s="3"/>
    </row>
    <row r="8241" spans="16:16">
      <c r="P8241" s="3"/>
    </row>
    <row r="8242" spans="16:16">
      <c r="P8242" s="3"/>
    </row>
    <row r="8243" spans="16:16">
      <c r="P8243" s="3"/>
    </row>
    <row r="8244" spans="16:16">
      <c r="P8244" s="3"/>
    </row>
    <row r="8245" spans="16:16">
      <c r="P8245" s="3"/>
    </row>
    <row r="8246" spans="16:16">
      <c r="P8246" s="3"/>
    </row>
    <row r="8247" spans="16:16">
      <c r="P8247" s="3"/>
    </row>
    <row r="8248" spans="16:16">
      <c r="P8248" s="3"/>
    </row>
    <row r="8249" spans="16:16">
      <c r="P8249" s="3"/>
    </row>
    <row r="8250" spans="16:16">
      <c r="P8250" s="3"/>
    </row>
    <row r="8251" spans="16:16">
      <c r="P8251" s="3"/>
    </row>
    <row r="8252" spans="16:16">
      <c r="P8252" s="3"/>
    </row>
    <row r="8253" spans="16:16">
      <c r="P8253" s="3"/>
    </row>
    <row r="8254" spans="16:16">
      <c r="P8254" s="3"/>
    </row>
    <row r="8255" spans="16:16">
      <c r="P8255" s="3"/>
    </row>
    <row r="8256" spans="16:16">
      <c r="P8256" s="3"/>
    </row>
    <row r="8257" spans="16:16">
      <c r="P8257" s="3"/>
    </row>
    <row r="8258" spans="16:16">
      <c r="P8258" s="3"/>
    </row>
    <row r="8259" spans="16:16">
      <c r="P8259" s="3"/>
    </row>
    <row r="8260" spans="16:16">
      <c r="P8260" s="3"/>
    </row>
    <row r="8261" spans="16:16">
      <c r="P8261" s="3"/>
    </row>
    <row r="8262" spans="16:16">
      <c r="P8262" s="3"/>
    </row>
    <row r="8263" spans="16:16">
      <c r="P8263" s="3"/>
    </row>
    <row r="8264" spans="16:16">
      <c r="P8264" s="3"/>
    </row>
    <row r="8265" spans="16:16">
      <c r="P8265" s="3"/>
    </row>
    <row r="8266" spans="16:16">
      <c r="P8266" s="3"/>
    </row>
    <row r="8267" spans="16:16">
      <c r="P8267" s="3"/>
    </row>
    <row r="8268" spans="16:16">
      <c r="P8268" s="3"/>
    </row>
    <row r="8269" spans="16:16">
      <c r="P8269" s="3"/>
    </row>
    <row r="8270" spans="16:16">
      <c r="P8270" s="3"/>
    </row>
    <row r="8271" spans="16:16">
      <c r="P8271" s="3"/>
    </row>
    <row r="8272" spans="16:16">
      <c r="P8272" s="3"/>
    </row>
    <row r="8273" spans="16:16">
      <c r="P8273" s="3"/>
    </row>
    <row r="8274" spans="16:16">
      <c r="P8274" s="3"/>
    </row>
    <row r="8275" spans="16:16">
      <c r="P8275" s="3"/>
    </row>
    <row r="8276" spans="16:16">
      <c r="P8276" s="3"/>
    </row>
    <row r="8277" spans="16:16">
      <c r="P8277" s="3"/>
    </row>
    <row r="8278" spans="16:16">
      <c r="P8278" s="3"/>
    </row>
    <row r="8279" spans="16:16">
      <c r="P8279" s="3"/>
    </row>
    <row r="8280" spans="16:16">
      <c r="P8280" s="3"/>
    </row>
    <row r="8281" spans="16:16">
      <c r="P8281" s="3"/>
    </row>
    <row r="8282" spans="16:16">
      <c r="P8282" s="3"/>
    </row>
    <row r="8283" spans="16:16">
      <c r="P8283" s="3"/>
    </row>
    <row r="8284" spans="16:16">
      <c r="P8284" s="3"/>
    </row>
    <row r="8285" spans="16:16">
      <c r="P8285" s="3"/>
    </row>
    <row r="8286" spans="16:16">
      <c r="P8286" s="3"/>
    </row>
    <row r="8287" spans="16:16">
      <c r="P8287" s="3"/>
    </row>
    <row r="8288" spans="16:16">
      <c r="P8288" s="3"/>
    </row>
    <row r="8289" spans="16:16">
      <c r="P8289" s="3"/>
    </row>
    <row r="8290" spans="16:16">
      <c r="P8290" s="3"/>
    </row>
    <row r="8291" spans="16:16">
      <c r="P8291" s="3"/>
    </row>
    <row r="8292" spans="16:16">
      <c r="P8292" s="3"/>
    </row>
    <row r="8293" spans="16:16">
      <c r="P8293" s="3"/>
    </row>
    <row r="8294" spans="16:16">
      <c r="P8294" s="3"/>
    </row>
    <row r="8295" spans="16:16">
      <c r="P8295" s="3"/>
    </row>
    <row r="8296" spans="16:16">
      <c r="P8296" s="3"/>
    </row>
    <row r="8297" spans="16:16">
      <c r="P8297" s="3"/>
    </row>
    <row r="8298" spans="16:16">
      <c r="P8298" s="3"/>
    </row>
    <row r="8299" spans="16:16">
      <c r="P8299" s="3"/>
    </row>
    <row r="8300" spans="16:16">
      <c r="P8300" s="3"/>
    </row>
    <row r="8301" spans="16:16">
      <c r="P8301" s="3"/>
    </row>
    <row r="8302" spans="16:16">
      <c r="P8302" s="3"/>
    </row>
    <row r="8303" spans="16:16">
      <c r="P8303" s="3"/>
    </row>
    <row r="8304" spans="16:16">
      <c r="P8304" s="3"/>
    </row>
    <row r="8305" spans="16:16">
      <c r="P8305" s="3"/>
    </row>
    <row r="8306" spans="16:16">
      <c r="P8306" s="3"/>
    </row>
    <row r="8307" spans="16:16">
      <c r="P8307" s="3"/>
    </row>
    <row r="8308" spans="16:16">
      <c r="P8308" s="3"/>
    </row>
    <row r="8309" spans="16:16">
      <c r="P8309" s="3"/>
    </row>
    <row r="8310" spans="16:16">
      <c r="P8310" s="3"/>
    </row>
    <row r="8311" spans="16:16">
      <c r="P8311" s="3"/>
    </row>
    <row r="8312" spans="16:16">
      <c r="P8312" s="3"/>
    </row>
    <row r="8313" spans="16:16">
      <c r="P8313" s="3"/>
    </row>
    <row r="8314" spans="16:16">
      <c r="P8314" s="3"/>
    </row>
    <row r="8315" spans="16:16">
      <c r="P8315" s="3"/>
    </row>
    <row r="8316" spans="16:16">
      <c r="P8316" s="3"/>
    </row>
    <row r="8317" spans="16:16">
      <c r="P8317" s="3"/>
    </row>
    <row r="8318" spans="16:16">
      <c r="P8318" s="3"/>
    </row>
    <row r="8319" spans="16:16">
      <c r="P8319" s="3"/>
    </row>
    <row r="8320" spans="16:16">
      <c r="P8320" s="3"/>
    </row>
    <row r="8321" spans="16:16">
      <c r="P8321" s="3"/>
    </row>
    <row r="8322" spans="16:16">
      <c r="P8322" s="3"/>
    </row>
    <row r="8323" spans="16:16">
      <c r="P8323" s="3"/>
    </row>
    <row r="8324" spans="16:16">
      <c r="P8324" s="3"/>
    </row>
    <row r="8325" spans="16:16">
      <c r="P8325" s="3"/>
    </row>
    <row r="8326" spans="16:16">
      <c r="P8326" s="3"/>
    </row>
    <row r="8327" spans="16:16">
      <c r="P8327" s="3"/>
    </row>
    <row r="8328" spans="16:16">
      <c r="P8328" s="3"/>
    </row>
    <row r="8329" spans="16:16">
      <c r="P8329" s="3"/>
    </row>
    <row r="8330" spans="16:16">
      <c r="P8330" s="3"/>
    </row>
    <row r="8331" spans="16:16">
      <c r="P8331" s="3"/>
    </row>
    <row r="8332" spans="16:16">
      <c r="P8332" s="3"/>
    </row>
    <row r="8333" spans="16:16">
      <c r="P8333" s="3"/>
    </row>
    <row r="8334" spans="16:16">
      <c r="P8334" s="3"/>
    </row>
    <row r="8335" spans="16:16">
      <c r="P8335" s="3"/>
    </row>
    <row r="8336" spans="16:16">
      <c r="P8336" s="3"/>
    </row>
    <row r="8337" spans="16:16">
      <c r="P8337" s="3"/>
    </row>
    <row r="8338" spans="16:16">
      <c r="P8338" s="3"/>
    </row>
    <row r="8339" spans="16:16">
      <c r="P8339" s="3"/>
    </row>
    <row r="8340" spans="16:16">
      <c r="P8340" s="3"/>
    </row>
    <row r="8341" spans="16:16">
      <c r="P8341" s="3"/>
    </row>
    <row r="8342" spans="16:16">
      <c r="P8342" s="3"/>
    </row>
    <row r="8343" spans="16:16">
      <c r="P8343" s="3"/>
    </row>
    <row r="8344" spans="16:16">
      <c r="P8344" s="3"/>
    </row>
    <row r="8345" spans="16:16">
      <c r="P8345" s="3"/>
    </row>
    <row r="8346" spans="16:16">
      <c r="P8346" s="3"/>
    </row>
    <row r="8347" spans="16:16">
      <c r="P8347" s="3"/>
    </row>
    <row r="8348" spans="16:16">
      <c r="P8348" s="3"/>
    </row>
    <row r="8349" spans="16:16">
      <c r="P8349" s="3"/>
    </row>
    <row r="8350" spans="16:16">
      <c r="P8350" s="3"/>
    </row>
    <row r="8351" spans="16:16">
      <c r="P8351" s="3"/>
    </row>
    <row r="8352" spans="16:16">
      <c r="P8352" s="3"/>
    </row>
    <row r="8353" spans="16:16">
      <c r="P8353" s="3"/>
    </row>
    <row r="8354" spans="16:16">
      <c r="P8354" s="3"/>
    </row>
    <row r="8355" spans="16:16">
      <c r="P8355" s="3"/>
    </row>
    <row r="8356" spans="16:16">
      <c r="P8356" s="3"/>
    </row>
    <row r="8357" spans="16:16">
      <c r="P8357" s="3"/>
    </row>
    <row r="8358" spans="16:16">
      <c r="P8358" s="3"/>
    </row>
    <row r="8359" spans="16:16">
      <c r="P8359" s="3"/>
    </row>
    <row r="8360" spans="16:16">
      <c r="P8360" s="3"/>
    </row>
    <row r="8361" spans="16:16">
      <c r="P8361" s="3"/>
    </row>
    <row r="8362" spans="16:16">
      <c r="P8362" s="3"/>
    </row>
    <row r="8363" spans="16:16">
      <c r="P8363" s="3"/>
    </row>
    <row r="8364" spans="16:16">
      <c r="P8364" s="3"/>
    </row>
    <row r="8365" spans="16:16">
      <c r="P8365" s="3"/>
    </row>
    <row r="8366" spans="16:16">
      <c r="P8366" s="3"/>
    </row>
    <row r="8367" spans="16:16">
      <c r="P8367" s="3"/>
    </row>
    <row r="8368" spans="16:16">
      <c r="P8368" s="3"/>
    </row>
    <row r="8369" spans="16:16">
      <c r="P8369" s="3"/>
    </row>
    <row r="8370" spans="16:16">
      <c r="P8370" s="3"/>
    </row>
    <row r="8371" spans="16:16">
      <c r="P8371" s="3"/>
    </row>
    <row r="8372" spans="16:16">
      <c r="P8372" s="3"/>
    </row>
    <row r="8373" spans="16:16">
      <c r="P8373" s="3"/>
    </row>
    <row r="8374" spans="16:16">
      <c r="P8374" s="3"/>
    </row>
    <row r="8375" spans="16:16">
      <c r="P8375" s="3"/>
    </row>
    <row r="8376" spans="16:16">
      <c r="P8376" s="3"/>
    </row>
    <row r="8377" spans="16:16">
      <c r="P8377" s="3"/>
    </row>
    <row r="8378" spans="16:16">
      <c r="P8378" s="3"/>
    </row>
    <row r="8379" spans="16:16">
      <c r="P8379" s="3"/>
    </row>
    <row r="8380" spans="16:16">
      <c r="P8380" s="3"/>
    </row>
    <row r="8381" spans="16:16">
      <c r="P8381" s="3"/>
    </row>
    <row r="8382" spans="16:16">
      <c r="P8382" s="3"/>
    </row>
    <row r="8383" spans="16:16">
      <c r="P8383" s="3"/>
    </row>
    <row r="8384" spans="16:16">
      <c r="P8384" s="3"/>
    </row>
    <row r="8385" spans="16:16">
      <c r="P8385" s="3"/>
    </row>
    <row r="8386" spans="16:16">
      <c r="P8386" s="3"/>
    </row>
    <row r="8387" spans="16:16">
      <c r="P8387" s="3"/>
    </row>
    <row r="8388" spans="16:16">
      <c r="P8388" s="3"/>
    </row>
    <row r="8389" spans="16:16">
      <c r="P8389" s="3"/>
    </row>
    <row r="8390" spans="16:16">
      <c r="P8390" s="3"/>
    </row>
    <row r="8391" spans="16:16">
      <c r="P8391" s="3"/>
    </row>
    <row r="8392" spans="16:16">
      <c r="P8392" s="3"/>
    </row>
    <row r="8393" spans="16:16">
      <c r="P8393" s="3"/>
    </row>
    <row r="8394" spans="16:16">
      <c r="P8394" s="3"/>
    </row>
    <row r="8395" spans="16:16">
      <c r="P8395" s="3"/>
    </row>
    <row r="8396" spans="16:16">
      <c r="P8396" s="3"/>
    </row>
    <row r="8397" spans="16:16">
      <c r="P8397" s="3"/>
    </row>
    <row r="8398" spans="16:16">
      <c r="P8398" s="3"/>
    </row>
    <row r="8399" spans="16:16">
      <c r="P8399" s="3"/>
    </row>
    <row r="8400" spans="16:16">
      <c r="P8400" s="3"/>
    </row>
    <row r="8401" spans="16:16">
      <c r="P8401" s="3"/>
    </row>
    <row r="8402" spans="16:16">
      <c r="P8402" s="3"/>
    </row>
    <row r="8403" spans="16:16">
      <c r="P8403" s="3"/>
    </row>
    <row r="8404" spans="16:16">
      <c r="P8404" s="3"/>
    </row>
    <row r="8405" spans="16:16">
      <c r="P8405" s="3"/>
    </row>
    <row r="8406" spans="16:16">
      <c r="P8406" s="3"/>
    </row>
    <row r="8407" spans="16:16">
      <c r="P8407" s="3"/>
    </row>
    <row r="8408" spans="16:16">
      <c r="P8408" s="3"/>
    </row>
    <row r="8409" spans="16:16">
      <c r="P8409" s="3"/>
    </row>
    <row r="8410" spans="16:16">
      <c r="P8410" s="3"/>
    </row>
    <row r="8411" spans="16:16">
      <c r="P8411" s="3"/>
    </row>
    <row r="8412" spans="16:16">
      <c r="P8412" s="3"/>
    </row>
    <row r="8413" spans="16:16">
      <c r="P8413" s="3"/>
    </row>
    <row r="8414" spans="16:16">
      <c r="P8414" s="3"/>
    </row>
    <row r="8415" spans="16:16">
      <c r="P8415" s="3"/>
    </row>
    <row r="8416" spans="16:16">
      <c r="P8416" s="3"/>
    </row>
    <row r="8417" spans="16:16">
      <c r="P8417" s="3"/>
    </row>
    <row r="8418" spans="16:16">
      <c r="P8418" s="3"/>
    </row>
    <row r="8419" spans="16:16">
      <c r="P8419" s="3"/>
    </row>
    <row r="8420" spans="16:16">
      <c r="P8420" s="3"/>
    </row>
    <row r="8421" spans="16:16">
      <c r="P8421" s="3"/>
    </row>
    <row r="8422" spans="16:16">
      <c r="P8422" s="3"/>
    </row>
    <row r="8423" spans="16:16">
      <c r="P8423" s="3"/>
    </row>
    <row r="8424" spans="16:16">
      <c r="P8424" s="3"/>
    </row>
    <row r="8425" spans="16:16">
      <c r="P8425" s="3"/>
    </row>
    <row r="8426" spans="16:16">
      <c r="P8426" s="3"/>
    </row>
    <row r="8427" spans="16:16">
      <c r="P8427" s="3"/>
    </row>
    <row r="8428" spans="16:16">
      <c r="P8428" s="3"/>
    </row>
    <row r="8429" spans="16:16">
      <c r="P8429" s="3"/>
    </row>
    <row r="8430" spans="16:16">
      <c r="P8430" s="3"/>
    </row>
    <row r="8431" spans="16:16">
      <c r="P8431" s="3"/>
    </row>
    <row r="8432" spans="16:16">
      <c r="P8432" s="3"/>
    </row>
    <row r="8433" spans="16:16">
      <c r="P8433" s="3"/>
    </row>
    <row r="8434" spans="16:16">
      <c r="P8434" s="3"/>
    </row>
    <row r="8435" spans="16:16">
      <c r="P8435" s="3"/>
    </row>
    <row r="8436" spans="16:16">
      <c r="P8436" s="3"/>
    </row>
    <row r="8437" spans="16:16">
      <c r="P8437" s="3"/>
    </row>
    <row r="8438" spans="16:16">
      <c r="P8438" s="3"/>
    </row>
    <row r="8439" spans="16:16">
      <c r="P8439" s="3"/>
    </row>
    <row r="8440" spans="16:16">
      <c r="P8440" s="3"/>
    </row>
    <row r="8441" spans="16:16">
      <c r="P8441" s="3"/>
    </row>
    <row r="8442" spans="16:16">
      <c r="P8442" s="3"/>
    </row>
    <row r="8443" spans="16:16">
      <c r="P8443" s="3"/>
    </row>
    <row r="8444" spans="16:16">
      <c r="P8444" s="3"/>
    </row>
    <row r="8445" spans="16:16">
      <c r="P8445" s="3"/>
    </row>
    <row r="8446" spans="16:16">
      <c r="P8446" s="3"/>
    </row>
    <row r="8447" spans="16:16">
      <c r="P8447" s="3"/>
    </row>
    <row r="8448" spans="16:16">
      <c r="P8448" s="3"/>
    </row>
    <row r="8449" spans="16:16">
      <c r="P8449" s="3"/>
    </row>
    <row r="8450" spans="16:16">
      <c r="P8450" s="3"/>
    </row>
    <row r="8451" spans="16:16">
      <c r="P8451" s="3"/>
    </row>
    <row r="8452" spans="16:16">
      <c r="P8452" s="3"/>
    </row>
    <row r="8453" spans="16:16">
      <c r="P8453" s="3"/>
    </row>
    <row r="8454" spans="16:16">
      <c r="P8454" s="3"/>
    </row>
    <row r="8455" spans="16:16">
      <c r="P8455" s="3"/>
    </row>
    <row r="8456" spans="16:16">
      <c r="P8456" s="3"/>
    </row>
    <row r="8457" spans="16:16">
      <c r="P8457" s="3"/>
    </row>
    <row r="8458" spans="16:16">
      <c r="P8458" s="3"/>
    </row>
    <row r="8459" spans="16:16">
      <c r="P8459" s="3"/>
    </row>
    <row r="8460" spans="16:16">
      <c r="P8460" s="3"/>
    </row>
    <row r="8461" spans="16:16">
      <c r="P8461" s="3"/>
    </row>
    <row r="8462" spans="16:16">
      <c r="P8462" s="3"/>
    </row>
    <row r="8463" spans="16:16">
      <c r="P8463" s="3"/>
    </row>
    <row r="8464" spans="16:16">
      <c r="P8464" s="3"/>
    </row>
    <row r="8465" spans="16:16">
      <c r="P8465" s="3"/>
    </row>
    <row r="8466" spans="16:16">
      <c r="P8466" s="3"/>
    </row>
    <row r="8467" spans="16:16">
      <c r="P8467" s="3"/>
    </row>
    <row r="8468" spans="16:16">
      <c r="P8468" s="3"/>
    </row>
    <row r="8469" spans="16:16">
      <c r="P8469" s="3"/>
    </row>
    <row r="8470" spans="16:16">
      <c r="P8470" s="3"/>
    </row>
    <row r="8471" spans="16:16">
      <c r="P8471" s="3"/>
    </row>
    <row r="8472" spans="16:16">
      <c r="P8472" s="3"/>
    </row>
    <row r="8473" spans="16:16">
      <c r="P8473" s="3"/>
    </row>
    <row r="8474" spans="16:16">
      <c r="P8474" s="3"/>
    </row>
    <row r="8475" spans="16:16">
      <c r="P8475" s="3"/>
    </row>
    <row r="8476" spans="16:16">
      <c r="P8476" s="3"/>
    </row>
    <row r="8477" spans="16:16">
      <c r="P8477" s="3"/>
    </row>
    <row r="8478" spans="16:16">
      <c r="P8478" s="3"/>
    </row>
    <row r="8479" spans="16:16">
      <c r="P8479" s="3"/>
    </row>
    <row r="8480" spans="16:16">
      <c r="P8480" s="3"/>
    </row>
    <row r="8481" spans="16:16">
      <c r="P8481" s="3"/>
    </row>
    <row r="8482" spans="16:16">
      <c r="P8482" s="3"/>
    </row>
    <row r="8483" spans="16:16">
      <c r="P8483" s="3"/>
    </row>
    <row r="8484" spans="16:16">
      <c r="P8484" s="3"/>
    </row>
    <row r="8485" spans="16:16">
      <c r="P8485" s="3"/>
    </row>
    <row r="8486" spans="16:16">
      <c r="P8486" s="3"/>
    </row>
    <row r="8487" spans="16:16">
      <c r="P8487" s="3"/>
    </row>
    <row r="8488" spans="16:16">
      <c r="P8488" s="3"/>
    </row>
    <row r="8489" spans="16:16">
      <c r="P8489" s="3"/>
    </row>
    <row r="8490" spans="16:16">
      <c r="P8490" s="3"/>
    </row>
    <row r="8491" spans="16:16">
      <c r="P8491" s="3"/>
    </row>
    <row r="8492" spans="16:16">
      <c r="P8492" s="3"/>
    </row>
    <row r="8493" spans="16:16">
      <c r="P8493" s="3"/>
    </row>
    <row r="8494" spans="16:16">
      <c r="P8494" s="3"/>
    </row>
    <row r="8495" spans="16:16">
      <c r="P8495" s="3"/>
    </row>
    <row r="8496" spans="16:16">
      <c r="P8496" s="3"/>
    </row>
    <row r="8497" spans="16:16">
      <c r="P8497" s="3"/>
    </row>
    <row r="8498" spans="16:16">
      <c r="P8498" s="3"/>
    </row>
    <row r="8499" spans="16:16">
      <c r="P8499" s="3"/>
    </row>
    <row r="8500" spans="16:16">
      <c r="P8500" s="3"/>
    </row>
    <row r="8501" spans="16:16">
      <c r="P8501" s="3"/>
    </row>
    <row r="8502" spans="16:16">
      <c r="P8502" s="3"/>
    </row>
    <row r="8503" spans="16:16">
      <c r="P8503" s="3"/>
    </row>
    <row r="8504" spans="16:16">
      <c r="P8504" s="3"/>
    </row>
    <row r="8505" spans="16:16">
      <c r="P8505" s="3"/>
    </row>
    <row r="8506" spans="16:16">
      <c r="P8506" s="3"/>
    </row>
    <row r="8507" spans="16:16">
      <c r="P8507" s="3"/>
    </row>
    <row r="8508" spans="16:16">
      <c r="P8508" s="3"/>
    </row>
    <row r="8509" spans="16:16">
      <c r="P8509" s="3"/>
    </row>
    <row r="8510" spans="16:16">
      <c r="P8510" s="3"/>
    </row>
    <row r="8511" spans="16:16">
      <c r="P8511" s="3"/>
    </row>
    <row r="8512" spans="16:16">
      <c r="P8512" s="3"/>
    </row>
    <row r="8513" spans="16:16">
      <c r="P8513" s="3"/>
    </row>
    <row r="8514" spans="16:16">
      <c r="P8514" s="3"/>
    </row>
    <row r="8515" spans="16:16">
      <c r="P8515" s="3"/>
    </row>
    <row r="8516" spans="16:16">
      <c r="P8516" s="3"/>
    </row>
    <row r="8517" spans="16:16">
      <c r="P8517" s="3"/>
    </row>
    <row r="8518" spans="16:16">
      <c r="P8518" s="3"/>
    </row>
    <row r="8519" spans="16:16">
      <c r="P8519" s="3"/>
    </row>
    <row r="8520" spans="16:16">
      <c r="P8520" s="3"/>
    </row>
    <row r="8521" spans="16:16">
      <c r="P8521" s="3"/>
    </row>
    <row r="8522" spans="16:16">
      <c r="P8522" s="3"/>
    </row>
    <row r="8523" spans="16:16">
      <c r="P8523" s="3"/>
    </row>
    <row r="8524" spans="16:16">
      <c r="P8524" s="3"/>
    </row>
    <row r="8525" spans="16:16">
      <c r="P8525" s="3"/>
    </row>
    <row r="8526" spans="16:16">
      <c r="P8526" s="3"/>
    </row>
    <row r="8527" spans="16:16">
      <c r="P8527" s="3"/>
    </row>
    <row r="8528" spans="16:16">
      <c r="P8528" s="3"/>
    </row>
    <row r="8529" spans="16:16">
      <c r="P8529" s="3"/>
    </row>
    <row r="8530" spans="16:16">
      <c r="P8530" s="3"/>
    </row>
    <row r="8531" spans="16:16">
      <c r="P8531" s="3"/>
    </row>
    <row r="8532" spans="16:16">
      <c r="P8532" s="3"/>
    </row>
    <row r="8533" spans="16:16">
      <c r="P8533" s="3"/>
    </row>
    <row r="8534" spans="16:16">
      <c r="P8534" s="3"/>
    </row>
    <row r="8535" spans="16:16">
      <c r="P8535" s="3"/>
    </row>
    <row r="8536" spans="16:16">
      <c r="P8536" s="3"/>
    </row>
    <row r="8537" spans="16:16">
      <c r="P8537" s="3"/>
    </row>
    <row r="8538" spans="16:16">
      <c r="P8538" s="3"/>
    </row>
    <row r="8539" spans="16:16">
      <c r="P8539" s="3"/>
    </row>
    <row r="8540" spans="16:16">
      <c r="P8540" s="3"/>
    </row>
    <row r="8541" spans="16:16">
      <c r="P8541" s="3"/>
    </row>
    <row r="8542" spans="16:16">
      <c r="P8542" s="3"/>
    </row>
    <row r="8543" spans="16:16">
      <c r="P8543" s="3"/>
    </row>
    <row r="8544" spans="16:16">
      <c r="P8544" s="3"/>
    </row>
    <row r="8545" spans="16:16">
      <c r="P8545" s="3"/>
    </row>
    <row r="8546" spans="16:16">
      <c r="P8546" s="3"/>
    </row>
    <row r="8547" spans="16:16">
      <c r="P8547" s="3"/>
    </row>
    <row r="8548" spans="16:16">
      <c r="P8548" s="3"/>
    </row>
    <row r="8549" spans="16:16">
      <c r="P8549" s="3"/>
    </row>
    <row r="8550" spans="16:16">
      <c r="P8550" s="3"/>
    </row>
    <row r="8551" spans="16:16">
      <c r="P8551" s="3"/>
    </row>
    <row r="8552" spans="16:16">
      <c r="P8552" s="3"/>
    </row>
    <row r="8553" spans="16:16">
      <c r="P8553" s="3"/>
    </row>
    <row r="8554" spans="16:16">
      <c r="P8554" s="3"/>
    </row>
    <row r="8555" spans="16:16">
      <c r="P8555" s="3"/>
    </row>
    <row r="8556" spans="16:16">
      <c r="P8556" s="3"/>
    </row>
    <row r="8557" spans="16:16">
      <c r="P8557" s="3"/>
    </row>
    <row r="8558" spans="16:16">
      <c r="P8558" s="3"/>
    </row>
    <row r="8559" spans="16:16">
      <c r="P8559" s="3"/>
    </row>
    <row r="8560" spans="16:16">
      <c r="P8560" s="3"/>
    </row>
    <row r="8561" spans="16:16">
      <c r="P8561" s="3"/>
    </row>
    <row r="8562" spans="16:16">
      <c r="P8562" s="3"/>
    </row>
    <row r="8563" spans="16:16">
      <c r="P8563" s="3"/>
    </row>
    <row r="8564" spans="16:16">
      <c r="P8564" s="3"/>
    </row>
    <row r="8565" spans="16:16">
      <c r="P8565" s="3"/>
    </row>
    <row r="8566" spans="16:16">
      <c r="P8566" s="3"/>
    </row>
    <row r="8567" spans="16:16">
      <c r="P8567" s="3"/>
    </row>
    <row r="8568" spans="16:16">
      <c r="P8568" s="3"/>
    </row>
    <row r="8569" spans="16:16">
      <c r="P8569" s="3"/>
    </row>
    <row r="8570" spans="16:16">
      <c r="P8570" s="3"/>
    </row>
    <row r="8571" spans="16:16">
      <c r="P8571" s="3"/>
    </row>
    <row r="8572" spans="16:16">
      <c r="P8572" s="3"/>
    </row>
    <row r="8573" spans="16:16">
      <c r="P8573" s="3"/>
    </row>
    <row r="8574" spans="16:16">
      <c r="P8574" s="3"/>
    </row>
    <row r="8575" spans="16:16">
      <c r="P8575" s="3"/>
    </row>
    <row r="8576" spans="16:16">
      <c r="P8576" s="3"/>
    </row>
    <row r="8577" spans="16:16">
      <c r="P8577" s="3"/>
    </row>
    <row r="8578" spans="16:16">
      <c r="P8578" s="3"/>
    </row>
    <row r="8579" spans="16:16">
      <c r="P8579" s="3"/>
    </row>
    <row r="8580" spans="16:16">
      <c r="P8580" s="3"/>
    </row>
    <row r="8581" spans="16:16">
      <c r="P8581" s="3"/>
    </row>
    <row r="8582" spans="16:16">
      <c r="P8582" s="3"/>
    </row>
    <row r="8583" spans="16:16">
      <c r="P8583" s="3"/>
    </row>
    <row r="8584" spans="16:16">
      <c r="P8584" s="3"/>
    </row>
    <row r="8585" spans="16:16">
      <c r="P8585" s="3"/>
    </row>
    <row r="8586" spans="16:16">
      <c r="P8586" s="3"/>
    </row>
    <row r="8587" spans="16:16">
      <c r="P8587" s="3"/>
    </row>
    <row r="8588" spans="16:16">
      <c r="P8588" s="3"/>
    </row>
    <row r="8589" spans="16:16">
      <c r="P8589" s="3"/>
    </row>
    <row r="8590" spans="16:16">
      <c r="P8590" s="3"/>
    </row>
    <row r="8591" spans="16:16">
      <c r="P8591" s="3"/>
    </row>
    <row r="8592" spans="16:16">
      <c r="P8592" s="3"/>
    </row>
    <row r="8593" spans="16:16">
      <c r="P8593" s="3"/>
    </row>
    <row r="8594" spans="16:16">
      <c r="P8594" s="3"/>
    </row>
    <row r="8595" spans="16:16">
      <c r="P8595" s="3"/>
    </row>
    <row r="8596" spans="16:16">
      <c r="P8596" s="3"/>
    </row>
    <row r="8597" spans="16:16">
      <c r="P8597" s="3"/>
    </row>
    <row r="8598" spans="16:16">
      <c r="P8598" s="3"/>
    </row>
    <row r="8599" spans="16:16">
      <c r="P8599" s="3"/>
    </row>
    <row r="8600" spans="16:16">
      <c r="P8600" s="3"/>
    </row>
    <row r="8601" spans="16:16">
      <c r="P8601" s="3"/>
    </row>
    <row r="8602" spans="16:16">
      <c r="P8602" s="3"/>
    </row>
    <row r="8603" spans="16:16">
      <c r="P8603" s="3"/>
    </row>
    <row r="8604" spans="16:16">
      <c r="P8604" s="3"/>
    </row>
    <row r="8605" spans="16:16">
      <c r="P8605" s="3"/>
    </row>
    <row r="8606" spans="16:16">
      <c r="P8606" s="3"/>
    </row>
    <row r="8607" spans="16:16">
      <c r="P8607" s="3"/>
    </row>
    <row r="8608" spans="16:16">
      <c r="P8608" s="3"/>
    </row>
    <row r="8609" spans="16:16">
      <c r="P8609" s="3"/>
    </row>
    <row r="8610" spans="16:16">
      <c r="P8610" s="3"/>
    </row>
    <row r="8611" spans="16:16">
      <c r="P8611" s="3"/>
    </row>
    <row r="8612" spans="16:16">
      <c r="P8612" s="3"/>
    </row>
    <row r="8613" spans="16:16">
      <c r="P8613" s="3"/>
    </row>
    <row r="8614" spans="16:16">
      <c r="P8614" s="3"/>
    </row>
    <row r="8615" spans="16:16">
      <c r="P8615" s="3"/>
    </row>
    <row r="8616" spans="16:16">
      <c r="P8616" s="3"/>
    </row>
    <row r="8617" spans="16:16">
      <c r="P8617" s="3"/>
    </row>
    <row r="8618" spans="16:16">
      <c r="P8618" s="3"/>
    </row>
    <row r="8619" spans="16:16">
      <c r="P8619" s="3"/>
    </row>
    <row r="8620" spans="16:16">
      <c r="P8620" s="3"/>
    </row>
    <row r="8621" spans="16:16">
      <c r="P8621" s="3"/>
    </row>
    <row r="8622" spans="16:16">
      <c r="P8622" s="3"/>
    </row>
    <row r="8623" spans="16:16">
      <c r="P8623" s="3"/>
    </row>
    <row r="8624" spans="16:16">
      <c r="P8624" s="3"/>
    </row>
    <row r="8625" spans="16:16">
      <c r="P8625" s="3"/>
    </row>
    <row r="8626" spans="16:16">
      <c r="P8626" s="3"/>
    </row>
    <row r="8627" spans="16:16">
      <c r="P8627" s="3"/>
    </row>
    <row r="8628" spans="16:16">
      <c r="P8628" s="3"/>
    </row>
    <row r="8629" spans="16:16">
      <c r="P8629" s="3"/>
    </row>
    <row r="8630" spans="16:16">
      <c r="P8630" s="3"/>
    </row>
    <row r="8631" spans="16:16">
      <c r="P8631" s="3"/>
    </row>
    <row r="8632" spans="16:16">
      <c r="P8632" s="3"/>
    </row>
    <row r="8633" spans="16:16">
      <c r="P8633" s="3"/>
    </row>
    <row r="8634" spans="16:16">
      <c r="P8634" s="3"/>
    </row>
    <row r="8635" spans="16:16">
      <c r="P8635" s="3"/>
    </row>
    <row r="8636" spans="16:16">
      <c r="P8636" s="3"/>
    </row>
    <row r="8637" spans="16:16">
      <c r="P8637" s="3"/>
    </row>
    <row r="8638" spans="16:16">
      <c r="P8638" s="3"/>
    </row>
    <row r="8639" spans="16:16">
      <c r="P8639" s="3"/>
    </row>
    <row r="8640" spans="16:16">
      <c r="P8640" s="3"/>
    </row>
    <row r="8641" spans="16:16">
      <c r="P8641" s="3"/>
    </row>
    <row r="8642" spans="16:16">
      <c r="P8642" s="3"/>
    </row>
    <row r="8643" spans="16:16">
      <c r="P8643" s="3"/>
    </row>
    <row r="8644" spans="16:16">
      <c r="P8644" s="3"/>
    </row>
    <row r="8645" spans="16:16">
      <c r="P8645" s="3"/>
    </row>
    <row r="8646" spans="16:16">
      <c r="P8646" s="3"/>
    </row>
    <row r="8647" spans="16:16">
      <c r="P8647" s="3"/>
    </row>
    <row r="8648" spans="16:16">
      <c r="P8648" s="3"/>
    </row>
    <row r="8649" spans="16:16">
      <c r="P8649" s="3"/>
    </row>
    <row r="8650" spans="16:16">
      <c r="P8650" s="3"/>
    </row>
    <row r="8651" spans="16:16">
      <c r="P8651" s="3"/>
    </row>
    <row r="8652" spans="16:16">
      <c r="P8652" s="3"/>
    </row>
    <row r="8653" spans="16:16">
      <c r="P8653" s="3"/>
    </row>
    <row r="8654" spans="16:16">
      <c r="P8654" s="3"/>
    </row>
    <row r="8655" spans="16:16">
      <c r="P8655" s="3"/>
    </row>
    <row r="8656" spans="16:16">
      <c r="P8656" s="3"/>
    </row>
    <row r="8657" spans="16:16">
      <c r="P8657" s="3"/>
    </row>
    <row r="8658" spans="16:16">
      <c r="P8658" s="3"/>
    </row>
    <row r="8659" spans="16:16">
      <c r="P8659" s="3"/>
    </row>
    <row r="8660" spans="16:16">
      <c r="P8660" s="3"/>
    </row>
    <row r="8661" spans="16:16">
      <c r="P8661" s="3"/>
    </row>
    <row r="8662" spans="16:16">
      <c r="P8662" s="3"/>
    </row>
    <row r="8663" spans="16:16">
      <c r="P8663" s="3"/>
    </row>
    <row r="8664" spans="16:16">
      <c r="P8664" s="3"/>
    </row>
    <row r="8665" spans="16:16">
      <c r="P8665" s="3"/>
    </row>
    <row r="8666" spans="16:16">
      <c r="P8666" s="3"/>
    </row>
    <row r="8667" spans="16:16">
      <c r="P8667" s="3"/>
    </row>
    <row r="8668" spans="16:16">
      <c r="P8668" s="3"/>
    </row>
    <row r="8669" spans="16:16">
      <c r="P8669" s="3"/>
    </row>
    <row r="8670" spans="16:16">
      <c r="P8670" s="3"/>
    </row>
    <row r="8671" spans="16:16">
      <c r="P8671" s="3"/>
    </row>
    <row r="8672" spans="16:16">
      <c r="P8672" s="3"/>
    </row>
    <row r="8673" spans="16:16">
      <c r="P8673" s="3"/>
    </row>
    <row r="8674" spans="16:16">
      <c r="P8674" s="3"/>
    </row>
    <row r="8675" spans="16:16">
      <c r="P8675" s="3"/>
    </row>
    <row r="8676" spans="16:16">
      <c r="P8676" s="3"/>
    </row>
    <row r="8677" spans="16:16">
      <c r="P8677" s="3"/>
    </row>
    <row r="8678" spans="16:16">
      <c r="P8678" s="3"/>
    </row>
    <row r="8679" spans="16:16">
      <c r="P8679" s="3"/>
    </row>
    <row r="8680" spans="16:16">
      <c r="P8680" s="3"/>
    </row>
    <row r="8681" spans="16:16">
      <c r="P8681" s="3"/>
    </row>
    <row r="8682" spans="16:16">
      <c r="P8682" s="3"/>
    </row>
    <row r="8683" spans="16:16">
      <c r="P8683" s="3"/>
    </row>
    <row r="8684" spans="16:16">
      <c r="P8684" s="3"/>
    </row>
    <row r="8685" spans="16:16">
      <c r="P8685" s="3"/>
    </row>
    <row r="8686" spans="16:16">
      <c r="P8686" s="3"/>
    </row>
    <row r="8687" spans="16:16">
      <c r="P8687" s="3"/>
    </row>
    <row r="8688" spans="16:16">
      <c r="P8688" s="3"/>
    </row>
    <row r="8689" spans="16:16">
      <c r="P8689" s="3"/>
    </row>
    <row r="8690" spans="16:16">
      <c r="P8690" s="3"/>
    </row>
    <row r="8691" spans="16:16">
      <c r="P8691" s="3"/>
    </row>
    <row r="8692" spans="16:16">
      <c r="P8692" s="3"/>
    </row>
    <row r="8693" spans="16:16">
      <c r="P8693" s="3"/>
    </row>
    <row r="8694" spans="16:16">
      <c r="P8694" s="3"/>
    </row>
    <row r="8695" spans="16:16">
      <c r="P8695" s="3"/>
    </row>
    <row r="8696" spans="16:16">
      <c r="P8696" s="3"/>
    </row>
    <row r="8697" spans="16:16">
      <c r="P8697" s="3"/>
    </row>
    <row r="8698" spans="16:16">
      <c r="P8698" s="3"/>
    </row>
    <row r="8699" spans="16:16">
      <c r="P8699" s="3"/>
    </row>
    <row r="8700" spans="16:16">
      <c r="P8700" s="3"/>
    </row>
    <row r="8701" spans="16:16">
      <c r="P8701" s="3"/>
    </row>
    <row r="8702" spans="16:16">
      <c r="P8702" s="3"/>
    </row>
    <row r="8703" spans="16:16">
      <c r="P8703" s="3"/>
    </row>
    <row r="8704" spans="16:16">
      <c r="P8704" s="3"/>
    </row>
    <row r="8705" spans="16:16">
      <c r="P8705" s="3"/>
    </row>
    <row r="8706" spans="16:16">
      <c r="P8706" s="3"/>
    </row>
    <row r="8707" spans="16:16">
      <c r="P8707" s="3"/>
    </row>
    <row r="8708" spans="16:16">
      <c r="P8708" s="3"/>
    </row>
    <row r="8709" spans="16:16">
      <c r="P8709" s="3"/>
    </row>
    <row r="8710" spans="16:16">
      <c r="P8710" s="3"/>
    </row>
    <row r="8711" spans="16:16">
      <c r="P8711" s="3"/>
    </row>
    <row r="8712" spans="16:16">
      <c r="P8712" s="3"/>
    </row>
    <row r="8713" spans="16:16">
      <c r="P8713" s="3"/>
    </row>
    <row r="8714" spans="16:16">
      <c r="P8714" s="3"/>
    </row>
    <row r="8715" spans="16:16">
      <c r="P8715" s="3"/>
    </row>
    <row r="8716" spans="16:16">
      <c r="P8716" s="3"/>
    </row>
    <row r="8717" spans="16:16">
      <c r="P8717" s="3"/>
    </row>
    <row r="8718" spans="16:16">
      <c r="P8718" s="3"/>
    </row>
    <row r="8719" spans="16:16">
      <c r="P8719" s="3"/>
    </row>
    <row r="8720" spans="16:16">
      <c r="P8720" s="3"/>
    </row>
    <row r="8721" spans="16:16">
      <c r="P8721" s="3"/>
    </row>
    <row r="8722" spans="16:16">
      <c r="P8722" s="3"/>
    </row>
    <row r="8723" spans="16:16">
      <c r="P8723" s="3"/>
    </row>
    <row r="8724" spans="16:16">
      <c r="P8724" s="3"/>
    </row>
    <row r="8725" spans="16:16">
      <c r="P8725" s="3"/>
    </row>
    <row r="8726" spans="16:16">
      <c r="P8726" s="3"/>
    </row>
    <row r="8727" spans="16:16">
      <c r="P8727" s="3"/>
    </row>
    <row r="8728" spans="16:16">
      <c r="P8728" s="3"/>
    </row>
    <row r="8729" spans="16:16">
      <c r="P8729" s="3"/>
    </row>
    <row r="8730" spans="16:16">
      <c r="P8730" s="3"/>
    </row>
    <row r="8731" spans="16:16">
      <c r="P8731" s="3"/>
    </row>
    <row r="8732" spans="16:16">
      <c r="P8732" s="3"/>
    </row>
    <row r="8733" spans="16:16">
      <c r="P8733" s="3"/>
    </row>
    <row r="8734" spans="16:16">
      <c r="P8734" s="3"/>
    </row>
    <row r="8735" spans="16:16">
      <c r="P8735" s="3"/>
    </row>
    <row r="8736" spans="16:16">
      <c r="P8736" s="3"/>
    </row>
    <row r="8737" spans="16:16">
      <c r="P8737" s="3"/>
    </row>
    <row r="8738" spans="16:16">
      <c r="P8738" s="3"/>
    </row>
    <row r="8739" spans="16:16">
      <c r="P8739" s="3"/>
    </row>
    <row r="8740" spans="16:16">
      <c r="P8740" s="3"/>
    </row>
    <row r="8741" spans="16:16">
      <c r="P8741" s="3"/>
    </row>
    <row r="8742" spans="16:16">
      <c r="P8742" s="3"/>
    </row>
    <row r="8743" spans="16:16">
      <c r="P8743" s="3"/>
    </row>
    <row r="8744" spans="16:16">
      <c r="P8744" s="3"/>
    </row>
    <row r="8745" spans="16:16">
      <c r="P8745" s="3"/>
    </row>
    <row r="8746" spans="16:16">
      <c r="P8746" s="3"/>
    </row>
    <row r="8747" spans="16:16">
      <c r="P8747" s="3"/>
    </row>
    <row r="8748" spans="16:16">
      <c r="P8748" s="3"/>
    </row>
    <row r="8749" spans="16:16">
      <c r="P8749" s="3"/>
    </row>
    <row r="8750" spans="16:16">
      <c r="P8750" s="3"/>
    </row>
    <row r="8751" spans="16:16">
      <c r="P8751" s="3"/>
    </row>
    <row r="8752" spans="16:16">
      <c r="P8752" s="3"/>
    </row>
    <row r="8753" spans="16:16">
      <c r="P8753" s="3"/>
    </row>
    <row r="8754" spans="16:16">
      <c r="P8754" s="3"/>
    </row>
    <row r="8755" spans="16:16">
      <c r="P8755" s="3"/>
    </row>
    <row r="8756" spans="16:16">
      <c r="P8756" s="3"/>
    </row>
    <row r="8757" spans="16:16">
      <c r="P8757" s="3"/>
    </row>
    <row r="8758" spans="16:16">
      <c r="P8758" s="3"/>
    </row>
    <row r="8759" spans="16:16">
      <c r="P8759" s="3"/>
    </row>
    <row r="8760" spans="16:16">
      <c r="P8760" s="3"/>
    </row>
    <row r="8761" spans="16:16">
      <c r="P8761" s="3"/>
    </row>
    <row r="8762" spans="16:16">
      <c r="P8762" s="3"/>
    </row>
    <row r="8763" spans="16:16">
      <c r="P8763" s="3"/>
    </row>
    <row r="8764" spans="16:16">
      <c r="P8764" s="3"/>
    </row>
    <row r="8765" spans="16:16">
      <c r="P8765" s="3"/>
    </row>
    <row r="8766" spans="16:16">
      <c r="P8766" s="3"/>
    </row>
    <row r="8767" spans="16:16">
      <c r="P8767" s="3"/>
    </row>
    <row r="8768" spans="16:16">
      <c r="P8768" s="3"/>
    </row>
    <row r="8769" spans="16:16">
      <c r="P8769" s="3"/>
    </row>
    <row r="8770" spans="16:16">
      <c r="P8770" s="3"/>
    </row>
    <row r="8771" spans="16:16">
      <c r="P8771" s="3"/>
    </row>
    <row r="8772" spans="16:16">
      <c r="P8772" s="3"/>
    </row>
    <row r="8773" spans="16:16">
      <c r="P8773" s="3"/>
    </row>
    <row r="8774" spans="16:16">
      <c r="P8774" s="3"/>
    </row>
    <row r="8775" spans="16:16">
      <c r="P8775" s="3"/>
    </row>
    <row r="8776" spans="16:16">
      <c r="P8776" s="3"/>
    </row>
    <row r="8777" spans="16:16">
      <c r="P8777" s="3"/>
    </row>
    <row r="8778" spans="16:16">
      <c r="P8778" s="3"/>
    </row>
    <row r="8779" spans="16:16">
      <c r="P8779" s="3"/>
    </row>
    <row r="8780" spans="16:16">
      <c r="P8780" s="3"/>
    </row>
    <row r="8781" spans="16:16">
      <c r="P8781" s="3"/>
    </row>
    <row r="8782" spans="16:16">
      <c r="P8782" s="3"/>
    </row>
    <row r="8783" spans="16:16">
      <c r="P8783" s="3"/>
    </row>
    <row r="8784" spans="16:16">
      <c r="P8784" s="3"/>
    </row>
    <row r="8785" spans="16:16">
      <c r="P8785" s="3"/>
    </row>
    <row r="8786" spans="16:16">
      <c r="P8786" s="3"/>
    </row>
    <row r="8787" spans="16:16">
      <c r="P8787" s="3"/>
    </row>
    <row r="8788" spans="16:16">
      <c r="P8788" s="3"/>
    </row>
    <row r="8789" spans="16:16">
      <c r="P8789" s="3"/>
    </row>
    <row r="8790" spans="16:16">
      <c r="P8790" s="3"/>
    </row>
    <row r="8791" spans="16:16">
      <c r="P8791" s="3"/>
    </row>
    <row r="8792" spans="16:16">
      <c r="P8792" s="3"/>
    </row>
    <row r="8793" spans="16:16">
      <c r="P8793" s="3"/>
    </row>
    <row r="8794" spans="16:16">
      <c r="P8794" s="3"/>
    </row>
    <row r="8795" spans="16:16">
      <c r="P8795" s="3"/>
    </row>
    <row r="8796" spans="16:16">
      <c r="P8796" s="3"/>
    </row>
    <row r="8797" spans="16:16">
      <c r="P8797" s="3"/>
    </row>
    <row r="8798" spans="16:16">
      <c r="P8798" s="3"/>
    </row>
    <row r="8799" spans="16:16">
      <c r="P8799" s="3"/>
    </row>
    <row r="8800" spans="16:16">
      <c r="P8800" s="3"/>
    </row>
    <row r="8801" spans="16:16">
      <c r="P8801" s="3"/>
    </row>
    <row r="8802" spans="16:16">
      <c r="P8802" s="3"/>
    </row>
    <row r="8803" spans="16:16">
      <c r="P8803" s="3"/>
    </row>
    <row r="8804" spans="16:16">
      <c r="P8804" s="3"/>
    </row>
    <row r="8805" spans="16:16">
      <c r="P8805" s="3"/>
    </row>
    <row r="8806" spans="16:16">
      <c r="P8806" s="3"/>
    </row>
    <row r="8807" spans="16:16">
      <c r="P8807" s="3"/>
    </row>
    <row r="8808" spans="16:16">
      <c r="P8808" s="3"/>
    </row>
    <row r="8809" spans="16:16">
      <c r="P8809" s="3"/>
    </row>
    <row r="8810" spans="16:16">
      <c r="P8810" s="3"/>
    </row>
    <row r="8811" spans="16:16">
      <c r="P8811" s="3"/>
    </row>
    <row r="8812" spans="16:16">
      <c r="P8812" s="3"/>
    </row>
    <row r="8813" spans="16:16">
      <c r="P8813" s="3"/>
    </row>
    <row r="8814" spans="16:16">
      <c r="P8814" s="3"/>
    </row>
    <row r="8815" spans="16:16">
      <c r="P8815" s="3"/>
    </row>
    <row r="8816" spans="16:16">
      <c r="P8816" s="3"/>
    </row>
    <row r="8817" spans="16:16">
      <c r="P8817" s="3"/>
    </row>
    <row r="8818" spans="16:16">
      <c r="P8818" s="3"/>
    </row>
    <row r="8819" spans="16:16">
      <c r="P8819" s="3"/>
    </row>
    <row r="8820" spans="16:16">
      <c r="P8820" s="3"/>
    </row>
    <row r="8821" spans="16:16">
      <c r="P8821" s="3"/>
    </row>
    <row r="8822" spans="16:16">
      <c r="P8822" s="3"/>
    </row>
    <row r="8823" spans="16:16">
      <c r="P8823" s="3"/>
    </row>
    <row r="8824" spans="16:16">
      <c r="P8824" s="3"/>
    </row>
    <row r="8825" spans="16:16">
      <c r="P8825" s="3"/>
    </row>
    <row r="8826" spans="16:16">
      <c r="P8826" s="3"/>
    </row>
    <row r="8827" spans="16:16">
      <c r="P8827" s="3"/>
    </row>
    <row r="8828" spans="16:16">
      <c r="P8828" s="3"/>
    </row>
    <row r="8829" spans="16:16">
      <c r="P8829" s="3"/>
    </row>
    <row r="8830" spans="16:16">
      <c r="P8830" s="3"/>
    </row>
    <row r="8831" spans="16:16">
      <c r="P8831" s="3"/>
    </row>
    <row r="8832" spans="16:16">
      <c r="P8832" s="3"/>
    </row>
    <row r="8833" spans="16:16">
      <c r="P8833" s="3"/>
    </row>
    <row r="8834" spans="16:16">
      <c r="P8834" s="3"/>
    </row>
    <row r="8835" spans="16:16">
      <c r="P8835" s="3"/>
    </row>
    <row r="8836" spans="16:16">
      <c r="P8836" s="3"/>
    </row>
    <row r="8837" spans="16:16">
      <c r="P8837" s="3"/>
    </row>
    <row r="8838" spans="16:16">
      <c r="P8838" s="3"/>
    </row>
    <row r="8839" spans="16:16">
      <c r="P8839" s="3"/>
    </row>
    <row r="8840" spans="16:16">
      <c r="P8840" s="3"/>
    </row>
    <row r="8841" spans="16:16">
      <c r="P8841" s="3"/>
    </row>
    <row r="8842" spans="16:16">
      <c r="P8842" s="3"/>
    </row>
    <row r="8843" spans="16:16">
      <c r="P8843" s="3"/>
    </row>
    <row r="8844" spans="16:16">
      <c r="P8844" s="3"/>
    </row>
    <row r="8845" spans="16:16">
      <c r="P8845" s="3"/>
    </row>
    <row r="8846" spans="16:16">
      <c r="P8846" s="3"/>
    </row>
    <row r="8847" spans="16:16">
      <c r="P8847" s="3"/>
    </row>
    <row r="8848" spans="16:16">
      <c r="P8848" s="3"/>
    </row>
    <row r="8849" spans="16:16">
      <c r="P8849" s="3"/>
    </row>
    <row r="8850" spans="16:16">
      <c r="P8850" s="3"/>
    </row>
    <row r="8851" spans="16:16">
      <c r="P8851" s="3"/>
    </row>
    <row r="8852" spans="16:16">
      <c r="P8852" s="3"/>
    </row>
    <row r="8853" spans="16:16">
      <c r="P8853" s="3"/>
    </row>
    <row r="8854" spans="16:16">
      <c r="P8854" s="3"/>
    </row>
    <row r="8855" spans="16:16">
      <c r="P8855" s="3"/>
    </row>
    <row r="8856" spans="16:16">
      <c r="P8856" s="3"/>
    </row>
    <row r="8857" spans="16:16">
      <c r="P8857" s="3"/>
    </row>
    <row r="8858" spans="16:16">
      <c r="P8858" s="3"/>
    </row>
    <row r="8859" spans="16:16">
      <c r="P8859" s="3"/>
    </row>
    <row r="8860" spans="16:16">
      <c r="P8860" s="3"/>
    </row>
    <row r="8861" spans="16:16">
      <c r="P8861" s="3"/>
    </row>
    <row r="8862" spans="16:16">
      <c r="P8862" s="3"/>
    </row>
    <row r="8863" spans="16:16">
      <c r="P8863" s="3"/>
    </row>
    <row r="8864" spans="16:16">
      <c r="P8864" s="3"/>
    </row>
    <row r="8865" spans="16:16">
      <c r="P8865" s="3"/>
    </row>
    <row r="8866" spans="16:16">
      <c r="P8866" s="3"/>
    </row>
    <row r="8867" spans="16:16">
      <c r="P8867" s="3"/>
    </row>
    <row r="8868" spans="16:16">
      <c r="P8868" s="3"/>
    </row>
    <row r="8869" spans="16:16">
      <c r="P8869" s="3"/>
    </row>
    <row r="8870" spans="16:16">
      <c r="P8870" s="3"/>
    </row>
    <row r="8871" spans="16:16">
      <c r="P8871" s="3"/>
    </row>
    <row r="8872" spans="16:16">
      <c r="P8872" s="3"/>
    </row>
    <row r="8873" spans="16:16">
      <c r="P8873" s="3"/>
    </row>
    <row r="8874" spans="16:16">
      <c r="P8874" s="3"/>
    </row>
    <row r="8875" spans="16:16">
      <c r="P8875" s="3"/>
    </row>
    <row r="8876" spans="16:16">
      <c r="P8876" s="3"/>
    </row>
    <row r="8877" spans="16:16">
      <c r="P8877" s="3"/>
    </row>
    <row r="8878" spans="16:16">
      <c r="P8878" s="3"/>
    </row>
    <row r="8879" spans="16:16">
      <c r="P8879" s="3"/>
    </row>
    <row r="8880" spans="16:16">
      <c r="P8880" s="3"/>
    </row>
    <row r="8881" spans="16:16">
      <c r="P8881" s="3"/>
    </row>
    <row r="8882" spans="16:16">
      <c r="P8882" s="3"/>
    </row>
    <row r="8883" spans="16:16">
      <c r="P8883" s="3"/>
    </row>
    <row r="8884" spans="16:16">
      <c r="P8884" s="3"/>
    </row>
    <row r="8885" spans="16:16">
      <c r="P8885" s="3"/>
    </row>
    <row r="8886" spans="16:16">
      <c r="P8886" s="3"/>
    </row>
    <row r="8887" spans="16:16">
      <c r="P8887" s="3"/>
    </row>
    <row r="8888" spans="16:16">
      <c r="P8888" s="3"/>
    </row>
    <row r="8889" spans="16:16">
      <c r="P8889" s="3"/>
    </row>
    <row r="8890" spans="16:16">
      <c r="P8890" s="3"/>
    </row>
    <row r="8891" spans="16:16">
      <c r="P8891" s="3"/>
    </row>
    <row r="8892" spans="16:16">
      <c r="P8892" s="3"/>
    </row>
    <row r="8893" spans="16:16">
      <c r="P8893" s="3"/>
    </row>
    <row r="8894" spans="16:16">
      <c r="P8894" s="3"/>
    </row>
    <row r="8895" spans="16:16">
      <c r="P8895" s="3"/>
    </row>
    <row r="8896" spans="16:16">
      <c r="P8896" s="3"/>
    </row>
    <row r="8897" spans="16:16">
      <c r="P8897" s="3"/>
    </row>
    <row r="8898" spans="16:16">
      <c r="P8898" s="3"/>
    </row>
    <row r="8899" spans="16:16">
      <c r="P8899" s="3"/>
    </row>
    <row r="8900" spans="16:16">
      <c r="P8900" s="3"/>
    </row>
    <row r="8901" spans="16:16">
      <c r="P8901" s="3"/>
    </row>
    <row r="8902" spans="16:16">
      <c r="P8902" s="3"/>
    </row>
    <row r="8903" spans="16:16">
      <c r="P8903" s="3"/>
    </row>
    <row r="8904" spans="16:16">
      <c r="P8904" s="3"/>
    </row>
    <row r="8905" spans="16:16">
      <c r="P8905" s="3"/>
    </row>
    <row r="8906" spans="16:16">
      <c r="P8906" s="3"/>
    </row>
    <row r="8907" spans="16:16">
      <c r="P8907" s="3"/>
    </row>
    <row r="8908" spans="16:16">
      <c r="P8908" s="3"/>
    </row>
    <row r="8909" spans="16:16">
      <c r="P8909" s="3"/>
    </row>
    <row r="8910" spans="16:16">
      <c r="P8910" s="3"/>
    </row>
    <row r="8911" spans="16:16">
      <c r="P8911" s="3"/>
    </row>
    <row r="8912" spans="16:16">
      <c r="P8912" s="3"/>
    </row>
    <row r="8913" spans="16:16">
      <c r="P8913" s="3"/>
    </row>
    <row r="8914" spans="16:16">
      <c r="P8914" s="3"/>
    </row>
    <row r="8915" spans="16:16">
      <c r="P8915" s="3"/>
    </row>
    <row r="8916" spans="16:16">
      <c r="P8916" s="3"/>
    </row>
    <row r="8917" spans="16:16">
      <c r="P8917" s="3"/>
    </row>
    <row r="8918" spans="16:16">
      <c r="P8918" s="3"/>
    </row>
    <row r="8919" spans="16:16">
      <c r="P8919" s="3"/>
    </row>
    <row r="8920" spans="16:16">
      <c r="P8920" s="3"/>
    </row>
    <row r="8921" spans="16:16">
      <c r="P8921" s="3"/>
    </row>
    <row r="8922" spans="16:16">
      <c r="P8922" s="3"/>
    </row>
    <row r="8923" spans="16:16">
      <c r="P8923" s="3"/>
    </row>
    <row r="8924" spans="16:16">
      <c r="P8924" s="3"/>
    </row>
    <row r="8925" spans="16:16">
      <c r="P8925" s="3"/>
    </row>
    <row r="8926" spans="16:16">
      <c r="P8926" s="3"/>
    </row>
    <row r="8927" spans="16:16">
      <c r="P8927" s="3"/>
    </row>
    <row r="8928" spans="16:16">
      <c r="P8928" s="3"/>
    </row>
    <row r="8929" spans="16:16">
      <c r="P8929" s="3"/>
    </row>
    <row r="8930" spans="16:16">
      <c r="P8930" s="3"/>
    </row>
    <row r="8931" spans="16:16">
      <c r="P8931" s="3"/>
    </row>
    <row r="8932" spans="16:16">
      <c r="P8932" s="3"/>
    </row>
    <row r="8933" spans="16:16">
      <c r="P8933" s="3"/>
    </row>
    <row r="8934" spans="16:16">
      <c r="P8934" s="3"/>
    </row>
    <row r="8935" spans="16:16">
      <c r="P8935" s="3"/>
    </row>
    <row r="8936" spans="16:16">
      <c r="P8936" s="3"/>
    </row>
    <row r="8937" spans="16:16">
      <c r="P8937" s="3"/>
    </row>
    <row r="8938" spans="16:16">
      <c r="P8938" s="3"/>
    </row>
    <row r="8939" spans="16:16">
      <c r="P8939" s="3"/>
    </row>
    <row r="8940" spans="16:16">
      <c r="P8940" s="3"/>
    </row>
    <row r="8941" spans="16:16">
      <c r="P8941" s="3"/>
    </row>
    <row r="8942" spans="16:16">
      <c r="P8942" s="3"/>
    </row>
    <row r="8943" spans="16:16">
      <c r="P8943" s="3"/>
    </row>
    <row r="8944" spans="16:16">
      <c r="P8944" s="3"/>
    </row>
    <row r="8945" spans="16:16">
      <c r="P8945" s="3"/>
    </row>
    <row r="8946" spans="16:16">
      <c r="P8946" s="3"/>
    </row>
    <row r="8947" spans="16:16">
      <c r="P8947" s="3"/>
    </row>
    <row r="8948" spans="16:16">
      <c r="P8948" s="3"/>
    </row>
    <row r="8949" spans="16:16">
      <c r="P8949" s="3"/>
    </row>
    <row r="8950" spans="16:16">
      <c r="P8950" s="3"/>
    </row>
    <row r="8951" spans="16:16">
      <c r="P8951" s="3"/>
    </row>
    <row r="8952" spans="16:16">
      <c r="P8952" s="3"/>
    </row>
    <row r="8953" spans="16:16">
      <c r="P8953" s="3"/>
    </row>
    <row r="8954" spans="16:16">
      <c r="P8954" s="3"/>
    </row>
    <row r="8955" spans="16:16">
      <c r="P8955" s="3"/>
    </row>
    <row r="8956" spans="16:16">
      <c r="P8956" s="3"/>
    </row>
    <row r="8957" spans="16:16">
      <c r="P8957" s="3"/>
    </row>
    <row r="8958" spans="16:16">
      <c r="P8958" s="3"/>
    </row>
    <row r="8959" spans="16:16">
      <c r="P8959" s="3"/>
    </row>
    <row r="8960" spans="16:16">
      <c r="P8960" s="3"/>
    </row>
    <row r="8961" spans="16:16">
      <c r="P8961" s="3"/>
    </row>
    <row r="8962" spans="16:16">
      <c r="P8962" s="3"/>
    </row>
    <row r="8963" spans="16:16">
      <c r="P8963" s="3"/>
    </row>
    <row r="8964" spans="16:16">
      <c r="P8964" s="3"/>
    </row>
    <row r="8965" spans="16:16">
      <c r="P8965" s="3"/>
    </row>
    <row r="8966" spans="16:16">
      <c r="P8966" s="3"/>
    </row>
    <row r="8967" spans="16:16">
      <c r="P8967" s="3"/>
    </row>
    <row r="8968" spans="16:16">
      <c r="P8968" s="3"/>
    </row>
    <row r="8969" spans="16:16">
      <c r="P8969" s="3"/>
    </row>
    <row r="8970" spans="16:16">
      <c r="P8970" s="3"/>
    </row>
    <row r="8971" spans="16:16">
      <c r="P8971" s="3"/>
    </row>
    <row r="8972" spans="16:16">
      <c r="P8972" s="3"/>
    </row>
    <row r="8973" spans="16:16">
      <c r="P8973" s="3"/>
    </row>
    <row r="8974" spans="16:16">
      <c r="P8974" s="3"/>
    </row>
    <row r="8975" spans="16:16">
      <c r="P8975" s="3"/>
    </row>
    <row r="8976" spans="16:16">
      <c r="P8976" s="3"/>
    </row>
    <row r="8977" spans="16:16">
      <c r="P8977" s="3"/>
    </row>
    <row r="8978" spans="16:16">
      <c r="P8978" s="3"/>
    </row>
    <row r="8979" spans="16:16">
      <c r="P8979" s="3"/>
    </row>
    <row r="8980" spans="16:16">
      <c r="P8980" s="3"/>
    </row>
    <row r="8981" spans="16:16">
      <c r="P8981" s="3"/>
    </row>
    <row r="8982" spans="16:16">
      <c r="P8982" s="3"/>
    </row>
    <row r="8983" spans="16:16">
      <c r="P8983" s="3"/>
    </row>
    <row r="8984" spans="16:16">
      <c r="P8984" s="3"/>
    </row>
    <row r="8985" spans="16:16">
      <c r="P8985" s="3"/>
    </row>
    <row r="8986" spans="16:16">
      <c r="P8986" s="3"/>
    </row>
    <row r="8987" spans="16:16">
      <c r="P8987" s="3"/>
    </row>
    <row r="8988" spans="16:16">
      <c r="P8988" s="3"/>
    </row>
    <row r="8989" spans="16:16">
      <c r="P8989" s="3"/>
    </row>
    <row r="8990" spans="16:16">
      <c r="P8990" s="3"/>
    </row>
    <row r="8991" spans="16:16">
      <c r="P8991" s="3"/>
    </row>
    <row r="8992" spans="16:16">
      <c r="P8992" s="3"/>
    </row>
    <row r="8993" spans="16:16">
      <c r="P8993" s="3"/>
    </row>
    <row r="8994" spans="16:16">
      <c r="P8994" s="3"/>
    </row>
    <row r="8995" spans="16:16">
      <c r="P8995" s="3"/>
    </row>
    <row r="8996" spans="16:16">
      <c r="P8996" s="3"/>
    </row>
    <row r="8997" spans="16:16">
      <c r="P8997" s="3"/>
    </row>
    <row r="8998" spans="16:16">
      <c r="P8998" s="3"/>
    </row>
    <row r="8999" spans="16:16">
      <c r="P8999" s="3"/>
    </row>
    <row r="9000" spans="16:16">
      <c r="P9000" s="3"/>
    </row>
    <row r="9001" spans="16:16">
      <c r="P9001" s="3"/>
    </row>
    <row r="9002" spans="16:16">
      <c r="P9002" s="3"/>
    </row>
    <row r="9003" spans="16:16">
      <c r="P9003" s="3"/>
    </row>
    <row r="9004" spans="16:16">
      <c r="P9004" s="3"/>
    </row>
    <row r="9005" spans="16:16">
      <c r="P9005" s="3"/>
    </row>
    <row r="9006" spans="16:16">
      <c r="P9006" s="3"/>
    </row>
    <row r="9007" spans="16:16">
      <c r="P9007" s="3"/>
    </row>
    <row r="9008" spans="16:16">
      <c r="P9008" s="3"/>
    </row>
    <row r="9009" spans="16:16">
      <c r="P9009" s="3"/>
    </row>
    <row r="9010" spans="16:16">
      <c r="P9010" s="3"/>
    </row>
    <row r="9011" spans="16:16">
      <c r="P9011" s="3"/>
    </row>
    <row r="9012" spans="16:16">
      <c r="P9012" s="3"/>
    </row>
    <row r="9013" spans="16:16">
      <c r="P9013" s="3"/>
    </row>
    <row r="9014" spans="16:16">
      <c r="P9014" s="3"/>
    </row>
    <row r="9015" spans="16:16">
      <c r="P9015" s="3"/>
    </row>
    <row r="9016" spans="16:16">
      <c r="P9016" s="3"/>
    </row>
    <row r="9017" spans="16:16">
      <c r="P9017" s="3"/>
    </row>
    <row r="9018" spans="16:16">
      <c r="P9018" s="3"/>
    </row>
    <row r="9019" spans="16:16">
      <c r="P9019" s="3"/>
    </row>
    <row r="9020" spans="16:16">
      <c r="P9020" s="3"/>
    </row>
    <row r="9021" spans="16:16">
      <c r="P9021" s="3"/>
    </row>
    <row r="9022" spans="16:16">
      <c r="P9022" s="3"/>
    </row>
    <row r="9023" spans="16:16">
      <c r="P9023" s="3"/>
    </row>
    <row r="9024" spans="16:16">
      <c r="P9024" s="3"/>
    </row>
    <row r="9025" spans="16:16">
      <c r="P9025" s="3"/>
    </row>
    <row r="9026" spans="16:16">
      <c r="P9026" s="3"/>
    </row>
    <row r="9027" spans="16:16">
      <c r="P9027" s="3"/>
    </row>
    <row r="9028" spans="16:16">
      <c r="P9028" s="3"/>
    </row>
    <row r="9029" spans="16:16">
      <c r="P9029" s="3"/>
    </row>
    <row r="9030" spans="16:16">
      <c r="P9030" s="3"/>
    </row>
    <row r="9031" spans="16:16">
      <c r="P9031" s="3"/>
    </row>
    <row r="9032" spans="16:16">
      <c r="P9032" s="3"/>
    </row>
    <row r="9033" spans="16:16">
      <c r="P9033" s="3"/>
    </row>
    <row r="9034" spans="16:16">
      <c r="P9034" s="3"/>
    </row>
    <row r="9035" spans="16:16">
      <c r="P9035" s="3"/>
    </row>
    <row r="9036" spans="16:16">
      <c r="P9036" s="3"/>
    </row>
    <row r="9037" spans="16:16">
      <c r="P9037" s="3"/>
    </row>
    <row r="9038" spans="16:16">
      <c r="P9038" s="3"/>
    </row>
    <row r="9039" spans="16:16">
      <c r="P9039" s="3"/>
    </row>
    <row r="9040" spans="16:16">
      <c r="P9040" s="3"/>
    </row>
    <row r="9041" spans="16:16">
      <c r="P9041" s="3"/>
    </row>
    <row r="9042" spans="16:16">
      <c r="P9042" s="3"/>
    </row>
    <row r="9043" spans="16:16">
      <c r="P9043" s="3"/>
    </row>
    <row r="9044" spans="16:16">
      <c r="P9044" s="3"/>
    </row>
    <row r="9045" spans="16:16">
      <c r="P9045" s="3"/>
    </row>
    <row r="9046" spans="16:16">
      <c r="P9046" s="3"/>
    </row>
    <row r="9047" spans="16:16">
      <c r="P9047" s="3"/>
    </row>
    <row r="9048" spans="16:16">
      <c r="P9048" s="3"/>
    </row>
    <row r="9049" spans="16:16">
      <c r="P9049" s="3"/>
    </row>
    <row r="9050" spans="16:16">
      <c r="P9050" s="3"/>
    </row>
    <row r="9051" spans="16:16">
      <c r="P9051" s="3"/>
    </row>
    <row r="9052" spans="16:16">
      <c r="P9052" s="3"/>
    </row>
    <row r="9053" spans="16:16">
      <c r="P9053" s="3"/>
    </row>
    <row r="9054" spans="16:16">
      <c r="P9054" s="3"/>
    </row>
    <row r="9055" spans="16:16">
      <c r="P9055" s="3"/>
    </row>
    <row r="9056" spans="16:16">
      <c r="P9056" s="3"/>
    </row>
    <row r="9057" spans="16:16">
      <c r="P9057" s="3"/>
    </row>
    <row r="9058" spans="16:16">
      <c r="P9058" s="3"/>
    </row>
    <row r="9059" spans="16:16">
      <c r="P9059" s="3"/>
    </row>
    <row r="9060" spans="16:16">
      <c r="P9060" s="3"/>
    </row>
    <row r="9061" spans="16:16">
      <c r="P9061" s="3"/>
    </row>
    <row r="9062" spans="16:16">
      <c r="P9062" s="3"/>
    </row>
    <row r="9063" spans="16:16">
      <c r="P9063" s="3"/>
    </row>
    <row r="9064" spans="16:16">
      <c r="P9064" s="3"/>
    </row>
    <row r="9065" spans="16:16">
      <c r="P9065" s="3"/>
    </row>
    <row r="9066" spans="16:16">
      <c r="P9066" s="3"/>
    </row>
    <row r="9067" spans="16:16">
      <c r="P9067" s="3"/>
    </row>
    <row r="9068" spans="16:16">
      <c r="P9068" s="3"/>
    </row>
    <row r="9069" spans="16:16">
      <c r="P9069" s="3"/>
    </row>
    <row r="9070" spans="16:16">
      <c r="P9070" s="3"/>
    </row>
    <row r="9071" spans="16:16">
      <c r="P9071" s="3"/>
    </row>
    <row r="9072" spans="16:16">
      <c r="P9072" s="3"/>
    </row>
    <row r="9073" spans="16:16">
      <c r="P9073" s="3"/>
    </row>
    <row r="9074" spans="16:16">
      <c r="P9074" s="3"/>
    </row>
    <row r="9075" spans="16:16">
      <c r="P9075" s="3"/>
    </row>
    <row r="9076" spans="16:16">
      <c r="P9076" s="3"/>
    </row>
    <row r="9077" spans="16:16">
      <c r="P9077" s="3"/>
    </row>
    <row r="9078" spans="16:16">
      <c r="P9078" s="3"/>
    </row>
    <row r="9079" spans="16:16">
      <c r="P9079" s="3"/>
    </row>
    <row r="9080" spans="16:16">
      <c r="P9080" s="3"/>
    </row>
    <row r="9081" spans="16:16">
      <c r="P9081" s="3"/>
    </row>
    <row r="9082" spans="16:16">
      <c r="P9082" s="3"/>
    </row>
    <row r="9083" spans="16:16">
      <c r="P9083" s="3"/>
    </row>
    <row r="9084" spans="16:16">
      <c r="P9084" s="3"/>
    </row>
    <row r="9085" spans="16:16">
      <c r="P9085" s="3"/>
    </row>
    <row r="9086" spans="16:16">
      <c r="P9086" s="3"/>
    </row>
    <row r="9087" spans="16:16">
      <c r="P9087" s="3"/>
    </row>
    <row r="9088" spans="16:16">
      <c r="P9088" s="3"/>
    </row>
    <row r="9089" spans="16:16">
      <c r="P9089" s="3"/>
    </row>
    <row r="9090" spans="16:16">
      <c r="P9090" s="3"/>
    </row>
    <row r="9091" spans="16:16">
      <c r="P9091" s="3"/>
    </row>
    <row r="9092" spans="16:16">
      <c r="P9092" s="3"/>
    </row>
    <row r="9093" spans="16:16">
      <c r="P9093" s="3"/>
    </row>
    <row r="9094" spans="16:16">
      <c r="P9094" s="3"/>
    </row>
    <row r="9095" spans="16:16">
      <c r="P9095" s="3"/>
    </row>
    <row r="9096" spans="16:16">
      <c r="P9096" s="3"/>
    </row>
    <row r="9097" spans="16:16">
      <c r="P9097" s="3"/>
    </row>
    <row r="9098" spans="16:16">
      <c r="P9098" s="3"/>
    </row>
    <row r="9099" spans="16:16">
      <c r="P9099" s="3"/>
    </row>
    <row r="9100" spans="16:16">
      <c r="P9100" s="3"/>
    </row>
    <row r="9101" spans="16:16">
      <c r="P9101" s="3"/>
    </row>
    <row r="9102" spans="16:16">
      <c r="P9102" s="3"/>
    </row>
    <row r="9103" spans="16:16">
      <c r="P9103" s="3"/>
    </row>
    <row r="9104" spans="16:16">
      <c r="P9104" s="3"/>
    </row>
    <row r="9105" spans="16:16">
      <c r="P9105" s="3"/>
    </row>
    <row r="9106" spans="16:16">
      <c r="P9106" s="3"/>
    </row>
    <row r="9107" spans="16:16">
      <c r="P9107" s="3"/>
    </row>
    <row r="9108" spans="16:16">
      <c r="P9108" s="3"/>
    </row>
    <row r="9109" spans="16:16">
      <c r="P9109" s="3"/>
    </row>
    <row r="9110" spans="16:16">
      <c r="P9110" s="3"/>
    </row>
    <row r="9111" spans="16:16">
      <c r="P9111" s="3"/>
    </row>
    <row r="9112" spans="16:16">
      <c r="P9112" s="3"/>
    </row>
    <row r="9113" spans="16:16">
      <c r="P9113" s="3"/>
    </row>
    <row r="9114" spans="16:16">
      <c r="P9114" s="3"/>
    </row>
    <row r="9115" spans="16:16">
      <c r="P9115" s="3"/>
    </row>
    <row r="9116" spans="16:16">
      <c r="P9116" s="3"/>
    </row>
    <row r="9117" spans="16:16">
      <c r="P9117" s="3"/>
    </row>
    <row r="9118" spans="16:16">
      <c r="P9118" s="3"/>
    </row>
    <row r="9119" spans="16:16">
      <c r="P9119" s="3"/>
    </row>
    <row r="9120" spans="16:16">
      <c r="P9120" s="3"/>
    </row>
    <row r="9121" spans="16:16">
      <c r="P9121" s="3"/>
    </row>
    <row r="9122" spans="16:16">
      <c r="P9122" s="3"/>
    </row>
    <row r="9123" spans="16:16">
      <c r="P9123" s="3"/>
    </row>
    <row r="9124" spans="16:16">
      <c r="P9124" s="3"/>
    </row>
    <row r="9125" spans="16:16">
      <c r="P9125" s="3"/>
    </row>
    <row r="9126" spans="16:16">
      <c r="P9126" s="3"/>
    </row>
    <row r="9127" spans="16:16">
      <c r="P9127" s="3"/>
    </row>
    <row r="9128" spans="16:16">
      <c r="P9128" s="3"/>
    </row>
    <row r="9129" spans="16:16">
      <c r="P9129" s="3"/>
    </row>
    <row r="9130" spans="16:16">
      <c r="P9130" s="3"/>
    </row>
    <row r="9131" spans="16:16">
      <c r="P9131" s="3"/>
    </row>
    <row r="9132" spans="16:16">
      <c r="P9132" s="3"/>
    </row>
    <row r="9133" spans="16:16">
      <c r="P9133" s="3"/>
    </row>
    <row r="9134" spans="16:16">
      <c r="P9134" s="3"/>
    </row>
    <row r="9135" spans="16:16">
      <c r="P9135" s="3"/>
    </row>
    <row r="9136" spans="16:16">
      <c r="P9136" s="3"/>
    </row>
    <row r="9137" spans="16:16">
      <c r="P9137" s="3"/>
    </row>
    <row r="9138" spans="16:16">
      <c r="P9138" s="3"/>
    </row>
    <row r="9139" spans="16:16">
      <c r="P9139" s="3"/>
    </row>
    <row r="9140" spans="16:16">
      <c r="P9140" s="3"/>
    </row>
    <row r="9141" spans="16:16">
      <c r="P9141" s="3"/>
    </row>
    <row r="9142" spans="16:16">
      <c r="P9142" s="3"/>
    </row>
    <row r="9143" spans="16:16">
      <c r="P9143" s="3"/>
    </row>
    <row r="9144" spans="16:16">
      <c r="P9144" s="3"/>
    </row>
    <row r="9145" spans="16:16">
      <c r="P9145" s="3"/>
    </row>
    <row r="9146" spans="16:16">
      <c r="P9146" s="3"/>
    </row>
    <row r="9147" spans="16:16">
      <c r="P9147" s="3"/>
    </row>
    <row r="9148" spans="16:16">
      <c r="P9148" s="3"/>
    </row>
    <row r="9149" spans="16:16">
      <c r="P9149" s="3"/>
    </row>
    <row r="9150" spans="16:16">
      <c r="P9150" s="3"/>
    </row>
    <row r="9151" spans="16:16">
      <c r="P9151" s="3"/>
    </row>
    <row r="9152" spans="16:16">
      <c r="P9152" s="3"/>
    </row>
    <row r="9153" spans="16:16">
      <c r="P9153" s="3"/>
    </row>
    <row r="9154" spans="16:16">
      <c r="P9154" s="3"/>
    </row>
    <row r="9155" spans="16:16">
      <c r="P9155" s="3"/>
    </row>
    <row r="9156" spans="16:16">
      <c r="P9156" s="3"/>
    </row>
    <row r="9157" spans="16:16">
      <c r="P9157" s="3"/>
    </row>
    <row r="9158" spans="16:16">
      <c r="P9158" s="3"/>
    </row>
    <row r="9159" spans="16:16">
      <c r="P9159" s="3"/>
    </row>
    <row r="9160" spans="16:16">
      <c r="P9160" s="3"/>
    </row>
    <row r="9161" spans="16:16">
      <c r="P9161" s="3"/>
    </row>
    <row r="9162" spans="16:16">
      <c r="P9162" s="3"/>
    </row>
    <row r="9163" spans="16:16">
      <c r="P9163" s="3"/>
    </row>
    <row r="9164" spans="16:16">
      <c r="P9164" s="3"/>
    </row>
    <row r="9165" spans="16:16">
      <c r="P9165" s="3"/>
    </row>
    <row r="9166" spans="16:16">
      <c r="P9166" s="3"/>
    </row>
    <row r="9167" spans="16:16">
      <c r="P9167" s="3"/>
    </row>
    <row r="9168" spans="16:16">
      <c r="P9168" s="3"/>
    </row>
    <row r="9169" spans="16:16">
      <c r="P9169" s="3"/>
    </row>
    <row r="9170" spans="16:16">
      <c r="P9170" s="3"/>
    </row>
    <row r="9171" spans="16:16">
      <c r="P9171" s="3"/>
    </row>
    <row r="9172" spans="16:16">
      <c r="P9172" s="3"/>
    </row>
    <row r="9173" spans="16:16">
      <c r="P9173" s="3"/>
    </row>
    <row r="9174" spans="16:16">
      <c r="P9174" s="3"/>
    </row>
    <row r="9175" spans="16:16">
      <c r="P9175" s="3"/>
    </row>
    <row r="9176" spans="16:16">
      <c r="P9176" s="3"/>
    </row>
    <row r="9177" spans="16:16">
      <c r="P9177" s="3"/>
    </row>
    <row r="9178" spans="16:16">
      <c r="P9178" s="3"/>
    </row>
    <row r="9179" spans="16:16">
      <c r="P9179" s="3"/>
    </row>
    <row r="9180" spans="16:16">
      <c r="P9180" s="3"/>
    </row>
    <row r="9181" spans="16:16">
      <c r="P9181" s="3"/>
    </row>
    <row r="9182" spans="16:16">
      <c r="P9182" s="3"/>
    </row>
    <row r="9183" spans="16:16">
      <c r="P9183" s="3"/>
    </row>
    <row r="9184" spans="16:16">
      <c r="P9184" s="3"/>
    </row>
    <row r="9185" spans="16:16">
      <c r="P9185" s="3"/>
    </row>
    <row r="9186" spans="16:16">
      <c r="P9186" s="3"/>
    </row>
    <row r="9187" spans="16:16">
      <c r="P9187" s="3"/>
    </row>
    <row r="9188" spans="16:16">
      <c r="P9188" s="3"/>
    </row>
    <row r="9189" spans="16:16">
      <c r="P9189" s="3"/>
    </row>
    <row r="9190" spans="16:16">
      <c r="P9190" s="3"/>
    </row>
    <row r="9191" spans="16:16">
      <c r="P9191" s="3"/>
    </row>
    <row r="9192" spans="16:16">
      <c r="P9192" s="3"/>
    </row>
    <row r="9193" spans="16:16">
      <c r="P9193" s="3"/>
    </row>
    <row r="9194" spans="16:16">
      <c r="P9194" s="3"/>
    </row>
    <row r="9195" spans="16:16">
      <c r="P9195" s="3"/>
    </row>
    <row r="9196" spans="16:16">
      <c r="P9196" s="3"/>
    </row>
    <row r="9197" spans="16:16">
      <c r="P9197" s="3"/>
    </row>
    <row r="9198" spans="16:16">
      <c r="P9198" s="3"/>
    </row>
    <row r="9199" spans="16:16">
      <c r="P9199" s="3"/>
    </row>
    <row r="9200" spans="16:16">
      <c r="P9200" s="3"/>
    </row>
    <row r="9201" spans="16:16">
      <c r="P9201" s="3"/>
    </row>
    <row r="9202" spans="16:16">
      <c r="P9202" s="3"/>
    </row>
    <row r="9203" spans="16:16">
      <c r="P9203" s="3"/>
    </row>
    <row r="9204" spans="16:16">
      <c r="P9204" s="3"/>
    </row>
    <row r="9205" spans="16:16">
      <c r="P9205" s="3"/>
    </row>
    <row r="9206" spans="16:16">
      <c r="P9206" s="3"/>
    </row>
    <row r="9207" spans="16:16">
      <c r="P9207" s="3"/>
    </row>
    <row r="9208" spans="16:16">
      <c r="P9208" s="3"/>
    </row>
  </sheetData>
  <mergeCells count="118">
    <mergeCell ref="A5:A7"/>
    <mergeCell ref="A8:A10"/>
    <mergeCell ref="B89:B91"/>
    <mergeCell ref="B8:B10"/>
    <mergeCell ref="C5:G5"/>
    <mergeCell ref="G17:G19"/>
    <mergeCell ref="F17:F19"/>
    <mergeCell ref="C8:C10"/>
    <mergeCell ref="D8:D10"/>
    <mergeCell ref="C20:C22"/>
    <mergeCell ref="B14:B16"/>
    <mergeCell ref="B11:B12"/>
    <mergeCell ref="B17:B19"/>
    <mergeCell ref="B20:B22"/>
    <mergeCell ref="B23:B25"/>
    <mergeCell ref="A26:I26"/>
    <mergeCell ref="E23:E25"/>
    <mergeCell ref="D17:D19"/>
    <mergeCell ref="E17:E19"/>
    <mergeCell ref="I23:I25"/>
    <mergeCell ref="I51:I53"/>
    <mergeCell ref="G20:G22"/>
    <mergeCell ref="D20:D22"/>
    <mergeCell ref="E20:E22"/>
    <mergeCell ref="A127:A129"/>
    <mergeCell ref="A102:A106"/>
    <mergeCell ref="A40:A41"/>
    <mergeCell ref="B60:B62"/>
    <mergeCell ref="B57:B59"/>
    <mergeCell ref="B63:B65"/>
    <mergeCell ref="B54:B55"/>
    <mergeCell ref="B66:B67"/>
    <mergeCell ref="C23:C25"/>
    <mergeCell ref="B86:B87"/>
    <mergeCell ref="B120:B121"/>
    <mergeCell ref="B95:B96"/>
    <mergeCell ref="I11:I13"/>
    <mergeCell ref="E8:E10"/>
    <mergeCell ref="H11:H13"/>
    <mergeCell ref="G8:G10"/>
    <mergeCell ref="F8:F10"/>
    <mergeCell ref="I8:I10"/>
    <mergeCell ref="H8:H10"/>
    <mergeCell ref="M1:O1"/>
    <mergeCell ref="H3:I3"/>
    <mergeCell ref="B4:L4"/>
    <mergeCell ref="J5:J7"/>
    <mergeCell ref="K5:K7"/>
    <mergeCell ref="B5:B7"/>
    <mergeCell ref="L5:P6"/>
    <mergeCell ref="I5:I7"/>
    <mergeCell ref="C6:G6"/>
    <mergeCell ref="H5:H7"/>
    <mergeCell ref="I14:I16"/>
    <mergeCell ref="H14:H16"/>
    <mergeCell ref="G14:G16"/>
    <mergeCell ref="F14:F16"/>
    <mergeCell ref="G23:G25"/>
    <mergeCell ref="C14:C16"/>
    <mergeCell ref="D14:D16"/>
    <mergeCell ref="E14:E16"/>
    <mergeCell ref="F20:F22"/>
    <mergeCell ref="F23:F25"/>
    <mergeCell ref="D23:D25"/>
    <mergeCell ref="I17:I19"/>
    <mergeCell ref="H17:H19"/>
    <mergeCell ref="C17:C19"/>
    <mergeCell ref="I95:I97"/>
    <mergeCell ref="H44:H45"/>
    <mergeCell ref="H51:H53"/>
    <mergeCell ref="H54:H55"/>
    <mergeCell ref="H57:H59"/>
    <mergeCell ref="H66:H68"/>
    <mergeCell ref="H73:H75"/>
    <mergeCell ref="H89:H91"/>
    <mergeCell ref="I30:I32"/>
    <mergeCell ref="I20:I22"/>
    <mergeCell ref="H40:H42"/>
    <mergeCell ref="I89:I90"/>
    <mergeCell ref="H20:H22"/>
    <mergeCell ref="I92:I94"/>
    <mergeCell ref="I120:I122"/>
    <mergeCell ref="I102:I104"/>
    <mergeCell ref="H23:H25"/>
    <mergeCell ref="H60:H62"/>
    <mergeCell ref="H102:H104"/>
    <mergeCell ref="H113:H115"/>
    <mergeCell ref="H117:H119"/>
    <mergeCell ref="I117:I118"/>
    <mergeCell ref="H120:H122"/>
    <mergeCell ref="L166:P167"/>
    <mergeCell ref="K166:K168"/>
    <mergeCell ref="H153:H155"/>
    <mergeCell ref="H138:H140"/>
    <mergeCell ref="I150:I152"/>
    <mergeCell ref="H144:H146"/>
    <mergeCell ref="I141:I143"/>
    <mergeCell ref="I144:I146"/>
    <mergeCell ref="H150:H152"/>
    <mergeCell ref="I153:I155"/>
    <mergeCell ref="I147:I149"/>
    <mergeCell ref="H141:H143"/>
    <mergeCell ref="I138:I140"/>
    <mergeCell ref="I48:I50"/>
    <mergeCell ref="I60:I62"/>
    <mergeCell ref="I83:I85"/>
    <mergeCell ref="I57:I59"/>
    <mergeCell ref="I33:I35"/>
    <mergeCell ref="B131:B133"/>
    <mergeCell ref="H131:H133"/>
    <mergeCell ref="H105:H107"/>
    <mergeCell ref="H95:H97"/>
    <mergeCell ref="I73:I75"/>
    <mergeCell ref="H76:H77"/>
    <mergeCell ref="H63:H65"/>
    <mergeCell ref="I54:I56"/>
    <mergeCell ref="I131:I133"/>
    <mergeCell ref="H127:H130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47" orientation="landscape" verticalDpi="300" r:id="rId1"/>
  <headerFooter alignWithMargins="0"/>
  <rowBreaks count="8" manualBreakCount="8">
    <brk id="22" max="15" man="1"/>
    <brk id="47" max="15" man="1"/>
    <brk id="68" max="15" man="1"/>
    <brk id="85" max="15" man="1"/>
    <brk id="108" max="15" man="1"/>
    <brk id="133" max="15" man="1"/>
    <brk id="149" max="15" man="1"/>
    <brk id="183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AH9208"/>
  <sheetViews>
    <sheetView view="pageBreakPreview" topLeftCell="A71" zoomScale="75" zoomScaleNormal="100" zoomScaleSheetLayoutView="75" workbookViewId="0">
      <pane xSplit="1" topLeftCell="B1" activePane="topRight" state="frozen"/>
      <selection pane="topRight" activeCell="L144" sqref="L144:P144"/>
    </sheetView>
  </sheetViews>
  <sheetFormatPr defaultRowHeight="15.75"/>
  <cols>
    <col min="1" max="1" width="36.28515625" style="3" customWidth="1"/>
    <col min="2" max="2" width="27.42578125" style="3" customWidth="1"/>
    <col min="3" max="3" width="8.85546875" style="3" customWidth="1"/>
    <col min="4" max="4" width="9" style="3" customWidth="1"/>
    <col min="5" max="7" width="8.85546875" style="3" customWidth="1"/>
    <col min="8" max="8" width="41.7109375" style="3" customWidth="1"/>
    <col min="9" max="9" width="35.85546875" style="3" customWidth="1"/>
    <col min="10" max="10" width="24.42578125" style="3" customWidth="1"/>
    <col min="11" max="11" width="19.42578125" style="3" customWidth="1"/>
    <col min="12" max="12" width="14.5703125" style="3" customWidth="1"/>
    <col min="13" max="13" width="14.5703125" style="8" customWidth="1"/>
    <col min="14" max="15" width="14.5703125" style="3" customWidth="1"/>
    <col min="16" max="16" width="14.7109375" style="6" customWidth="1"/>
    <col min="17" max="24" width="14.7109375" style="3" customWidth="1"/>
    <col min="25" max="25" width="11.42578125" style="3" customWidth="1"/>
    <col min="26" max="27" width="11.5703125" style="3" customWidth="1"/>
    <col min="28" max="28" width="15.7109375" style="3" customWidth="1"/>
    <col min="29" max="29" width="16" style="3" customWidth="1"/>
    <col min="30" max="30" width="10.85546875" style="3" bestFit="1" customWidth="1"/>
    <col min="31" max="31" width="10.42578125" style="3" bestFit="1" customWidth="1"/>
    <col min="32" max="16384" width="9.140625" style="3"/>
  </cols>
  <sheetData>
    <row r="1" spans="1:34" ht="18.75">
      <c r="I1" s="1"/>
      <c r="K1" s="1"/>
      <c r="L1" s="1"/>
      <c r="M1" s="346" t="s">
        <v>154</v>
      </c>
      <c r="N1" s="346"/>
      <c r="O1" s="346"/>
      <c r="P1" s="1"/>
      <c r="Q1" s="1"/>
      <c r="R1" s="1"/>
      <c r="S1" s="1"/>
      <c r="T1" s="1"/>
      <c r="U1" s="1"/>
      <c r="V1" s="1"/>
      <c r="W1" s="1"/>
      <c r="X1" s="1"/>
    </row>
    <row r="2" spans="1:34">
      <c r="I2" s="1"/>
      <c r="K2" s="1"/>
      <c r="L2" s="1"/>
      <c r="M2" s="7"/>
      <c r="N2" s="7"/>
      <c r="O2" s="7"/>
      <c r="P2" s="1"/>
      <c r="Q2" s="1"/>
      <c r="R2" s="1"/>
      <c r="S2" s="1"/>
      <c r="T2" s="1"/>
      <c r="U2" s="1"/>
      <c r="V2" s="1"/>
      <c r="W2" s="1"/>
      <c r="X2" s="1"/>
    </row>
    <row r="3" spans="1:34" ht="21" customHeight="1">
      <c r="A3" s="2"/>
      <c r="B3" s="292"/>
      <c r="C3" s="292"/>
      <c r="D3" s="292"/>
      <c r="E3" s="292"/>
      <c r="F3" s="292"/>
      <c r="G3" s="292"/>
      <c r="H3" s="347" t="s">
        <v>12</v>
      </c>
      <c r="I3" s="347"/>
      <c r="J3" s="292"/>
      <c r="K3" s="292"/>
      <c r="L3" s="292"/>
      <c r="M3" s="2"/>
      <c r="N3" s="2"/>
      <c r="O3" s="2"/>
      <c r="P3" s="3"/>
      <c r="Y3" s="2"/>
    </row>
    <row r="4" spans="1:34" ht="32.25" customHeight="1">
      <c r="A4" s="2"/>
      <c r="B4" s="347" t="s">
        <v>155</v>
      </c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2"/>
      <c r="N4" s="2"/>
      <c r="O4" s="2"/>
      <c r="P4" s="3"/>
      <c r="Y4" s="2"/>
    </row>
    <row r="5" spans="1:34" ht="15.75" customHeight="1">
      <c r="A5" s="319" t="s">
        <v>13</v>
      </c>
      <c r="B5" s="319" t="s">
        <v>14</v>
      </c>
      <c r="C5" s="319"/>
      <c r="D5" s="319"/>
      <c r="E5" s="319"/>
      <c r="F5" s="319"/>
      <c r="G5" s="319"/>
      <c r="H5" s="319" t="s">
        <v>15</v>
      </c>
      <c r="I5" s="319" t="s">
        <v>64</v>
      </c>
      <c r="J5" s="319" t="s">
        <v>83</v>
      </c>
      <c r="K5" s="319" t="s">
        <v>16</v>
      </c>
      <c r="L5" s="321" t="s">
        <v>89</v>
      </c>
      <c r="M5" s="322"/>
      <c r="N5" s="322"/>
      <c r="O5" s="322"/>
      <c r="P5" s="323"/>
      <c r="Q5" s="2"/>
      <c r="R5" s="2"/>
      <c r="S5" s="2"/>
      <c r="T5" s="2"/>
      <c r="U5" s="2"/>
      <c r="V5" s="2"/>
      <c r="W5" s="2"/>
      <c r="X5" s="2"/>
      <c r="Y5" s="4"/>
    </row>
    <row r="6" spans="1:34" ht="15.75" customHeight="1">
      <c r="A6" s="320"/>
      <c r="B6" s="320"/>
      <c r="C6" s="319" t="s">
        <v>17</v>
      </c>
      <c r="D6" s="319"/>
      <c r="E6" s="319"/>
      <c r="F6" s="319"/>
      <c r="G6" s="319"/>
      <c r="H6" s="319"/>
      <c r="I6" s="320"/>
      <c r="J6" s="320"/>
      <c r="K6" s="320"/>
      <c r="L6" s="324"/>
      <c r="M6" s="325"/>
      <c r="N6" s="325"/>
      <c r="O6" s="325"/>
      <c r="P6" s="326"/>
      <c r="Q6" s="2"/>
      <c r="R6" s="2"/>
      <c r="S6" s="2"/>
      <c r="T6" s="2"/>
      <c r="U6" s="2"/>
      <c r="V6" s="2"/>
      <c r="W6" s="2"/>
      <c r="X6" s="2"/>
      <c r="Y6" s="4"/>
    </row>
    <row r="7" spans="1:34" ht="65.25" customHeight="1">
      <c r="A7" s="320"/>
      <c r="B7" s="320"/>
      <c r="C7" s="9">
        <v>2026</v>
      </c>
      <c r="D7" s="9">
        <v>2027</v>
      </c>
      <c r="E7" s="9">
        <v>2028</v>
      </c>
      <c r="F7" s="9">
        <v>2029</v>
      </c>
      <c r="G7" s="9">
        <v>2030</v>
      </c>
      <c r="H7" s="319"/>
      <c r="I7" s="320"/>
      <c r="J7" s="320"/>
      <c r="K7" s="320"/>
      <c r="L7" s="9">
        <v>2026</v>
      </c>
      <c r="M7" s="10">
        <v>2027</v>
      </c>
      <c r="N7" s="9">
        <v>2028</v>
      </c>
      <c r="O7" s="9">
        <v>2029</v>
      </c>
      <c r="P7" s="9">
        <v>2030</v>
      </c>
      <c r="Q7" s="184">
        <v>2025</v>
      </c>
      <c r="R7" s="199" t="s">
        <v>117</v>
      </c>
      <c r="S7" s="13" t="s">
        <v>118</v>
      </c>
      <c r="T7" s="211" t="s">
        <v>121</v>
      </c>
      <c r="U7" s="212" t="s">
        <v>148</v>
      </c>
      <c r="V7" s="213"/>
      <c r="W7" s="213"/>
      <c r="X7" s="211"/>
      <c r="Y7" s="15">
        <v>2025</v>
      </c>
      <c r="AB7" s="6" t="s">
        <v>53</v>
      </c>
      <c r="AC7" s="6" t="s">
        <v>52</v>
      </c>
      <c r="AD7" s="9">
        <v>2026</v>
      </c>
      <c r="AE7" s="10">
        <v>2027</v>
      </c>
      <c r="AF7" s="9">
        <v>2028</v>
      </c>
      <c r="AG7" s="9">
        <v>2029</v>
      </c>
      <c r="AH7" s="13">
        <v>2030</v>
      </c>
    </row>
    <row r="8" spans="1:34" ht="64.5" customHeight="1">
      <c r="A8" s="308" t="s">
        <v>58</v>
      </c>
      <c r="B8" s="314" t="s">
        <v>18</v>
      </c>
      <c r="C8" s="314">
        <v>195</v>
      </c>
      <c r="D8" s="314">
        <v>200</v>
      </c>
      <c r="E8" s="314">
        <v>205</v>
      </c>
      <c r="F8" s="314">
        <v>210</v>
      </c>
      <c r="G8" s="314">
        <v>215</v>
      </c>
      <c r="H8" s="311" t="s">
        <v>109</v>
      </c>
      <c r="I8" s="311" t="s">
        <v>91</v>
      </c>
      <c r="J8" s="39" t="s">
        <v>55</v>
      </c>
      <c r="K8" s="37">
        <f>SUM(L8:P8)</f>
        <v>630.1</v>
      </c>
      <c r="L8" s="217">
        <v>103.2</v>
      </c>
      <c r="M8" s="218">
        <f t="shared" ref="M8:P9" si="0">ROUND((L8*1.1),1)</f>
        <v>113.5</v>
      </c>
      <c r="N8" s="218">
        <f t="shared" si="0"/>
        <v>124.9</v>
      </c>
      <c r="O8" s="218">
        <f t="shared" si="0"/>
        <v>137.4</v>
      </c>
      <c r="P8" s="218">
        <f t="shared" si="0"/>
        <v>151.1</v>
      </c>
      <c r="Q8" s="184">
        <f>75</f>
        <v>75</v>
      </c>
      <c r="R8" s="199"/>
      <c r="S8" s="13"/>
      <c r="T8" s="13"/>
      <c r="U8" s="13"/>
      <c r="V8" s="13"/>
      <c r="W8" s="13"/>
      <c r="X8" s="13"/>
      <c r="Y8" s="15"/>
      <c r="AB8" s="6"/>
      <c r="AC8" s="6"/>
      <c r="AD8" s="9"/>
      <c r="AE8" s="10"/>
      <c r="AF8" s="9"/>
      <c r="AG8" s="9"/>
      <c r="AH8" s="13"/>
    </row>
    <row r="9" spans="1:34" ht="58.5" customHeight="1">
      <c r="A9" s="309"/>
      <c r="B9" s="315"/>
      <c r="C9" s="315"/>
      <c r="D9" s="315"/>
      <c r="E9" s="315"/>
      <c r="F9" s="315"/>
      <c r="G9" s="315"/>
      <c r="H9" s="312"/>
      <c r="I9" s="312"/>
      <c r="J9" s="36" t="s">
        <v>26</v>
      </c>
      <c r="K9" s="37">
        <f>SUM(L9:P9)</f>
        <v>591.20000000000005</v>
      </c>
      <c r="L9" s="37">
        <f>200-L8</f>
        <v>96.8</v>
      </c>
      <c r="M9" s="218">
        <f t="shared" si="0"/>
        <v>106.5</v>
      </c>
      <c r="N9" s="218">
        <f t="shared" si="0"/>
        <v>117.2</v>
      </c>
      <c r="O9" s="218">
        <f t="shared" si="0"/>
        <v>128.9</v>
      </c>
      <c r="P9" s="218">
        <f t="shared" si="0"/>
        <v>141.80000000000001</v>
      </c>
      <c r="Q9" s="185"/>
      <c r="R9" s="200">
        <v>75</v>
      </c>
      <c r="S9" s="38"/>
      <c r="T9" s="258" t="s">
        <v>122</v>
      </c>
      <c r="U9" s="38"/>
      <c r="V9" s="38"/>
      <c r="W9" s="38"/>
      <c r="X9" s="38"/>
      <c r="Y9" s="19">
        <f>131.2</f>
        <v>131.19999999999999</v>
      </c>
      <c r="Z9" s="25">
        <v>5061</v>
      </c>
      <c r="AA9" s="25"/>
      <c r="AB9" s="5"/>
      <c r="AC9" s="5"/>
      <c r="AD9" s="5"/>
      <c r="AE9" s="6"/>
      <c r="AF9" s="6"/>
      <c r="AG9" s="6"/>
      <c r="AH9" s="6"/>
    </row>
    <row r="10" spans="1:34" ht="69.75" customHeight="1">
      <c r="A10" s="309"/>
      <c r="B10" s="316"/>
      <c r="C10" s="316"/>
      <c r="D10" s="316"/>
      <c r="E10" s="316"/>
      <c r="F10" s="316"/>
      <c r="G10" s="316"/>
      <c r="H10" s="313"/>
      <c r="I10" s="313"/>
      <c r="J10" s="36" t="s">
        <v>27</v>
      </c>
      <c r="K10" s="37">
        <f>SUM(L10:P10)</f>
        <v>0</v>
      </c>
      <c r="L10" s="37"/>
      <c r="M10" s="37"/>
      <c r="N10" s="37"/>
      <c r="O10" s="37"/>
      <c r="P10" s="37"/>
      <c r="Q10" s="185"/>
      <c r="R10" s="200"/>
      <c r="S10" s="38"/>
      <c r="T10" s="38"/>
      <c r="U10" s="38"/>
      <c r="V10" s="38"/>
      <c r="W10" s="38"/>
      <c r="X10" s="38"/>
      <c r="Y10" s="5"/>
      <c r="Z10" s="25"/>
      <c r="AA10" s="25"/>
      <c r="AB10" s="5"/>
      <c r="AC10" s="5"/>
      <c r="AD10" s="5"/>
      <c r="AE10" s="6"/>
      <c r="AF10" s="6"/>
      <c r="AG10" s="6"/>
      <c r="AH10" s="6"/>
    </row>
    <row r="11" spans="1:34" ht="45" customHeight="1">
      <c r="A11" s="97"/>
      <c r="B11" s="101" t="s">
        <v>116</v>
      </c>
      <c r="C11" s="180">
        <v>9</v>
      </c>
      <c r="D11" s="180">
        <v>9</v>
      </c>
      <c r="E11" s="180">
        <v>9</v>
      </c>
      <c r="F11" s="180">
        <v>9</v>
      </c>
      <c r="G11" s="180">
        <v>9</v>
      </c>
      <c r="H11" s="311" t="s">
        <v>1</v>
      </c>
      <c r="I11" s="311" t="s">
        <v>2</v>
      </c>
      <c r="J11" s="39" t="s">
        <v>55</v>
      </c>
      <c r="K11" s="37">
        <f t="shared" ref="K11:K25" si="1">SUM(L11:P11)</f>
        <v>15761.699999999999</v>
      </c>
      <c r="L11" s="37">
        <v>2581.6999999999998</v>
      </c>
      <c r="M11" s="219">
        <f t="shared" ref="M11:P12" si="2">ROUND((L11*1.1),1)</f>
        <v>2839.9</v>
      </c>
      <c r="N11" s="219">
        <f t="shared" si="2"/>
        <v>3123.9</v>
      </c>
      <c r="O11" s="219">
        <f t="shared" si="2"/>
        <v>3436.3</v>
      </c>
      <c r="P11" s="219">
        <f t="shared" si="2"/>
        <v>3779.9</v>
      </c>
      <c r="Q11" s="185">
        <f>2205.6</f>
        <v>2205.6</v>
      </c>
      <c r="R11" s="200"/>
      <c r="S11" s="38"/>
      <c r="T11" s="38"/>
      <c r="U11" s="38"/>
      <c r="V11" s="38"/>
      <c r="W11" s="38"/>
      <c r="X11" s="38"/>
      <c r="Y11" s="5"/>
      <c r="Z11" s="25"/>
      <c r="AA11" s="25"/>
      <c r="AB11" s="5"/>
      <c r="AC11" s="5"/>
      <c r="AD11" s="5"/>
      <c r="AE11" s="6"/>
      <c r="AF11" s="6"/>
      <c r="AG11" s="6"/>
      <c r="AH11" s="6"/>
    </row>
    <row r="12" spans="1:34" ht="43.5" customHeight="1">
      <c r="A12" s="97"/>
      <c r="B12" s="174"/>
      <c r="C12" s="174"/>
      <c r="D12" s="174"/>
      <c r="E12" s="174"/>
      <c r="F12" s="174"/>
      <c r="G12" s="174"/>
      <c r="H12" s="312"/>
      <c r="I12" s="312"/>
      <c r="J12" s="39" t="s">
        <v>26</v>
      </c>
      <c r="K12" s="37">
        <f t="shared" si="1"/>
        <v>3733.6</v>
      </c>
      <c r="L12" s="37">
        <v>611.5</v>
      </c>
      <c r="M12" s="219">
        <f t="shared" si="2"/>
        <v>672.7</v>
      </c>
      <c r="N12" s="219">
        <f t="shared" si="2"/>
        <v>740</v>
      </c>
      <c r="O12" s="219">
        <f t="shared" si="2"/>
        <v>814</v>
      </c>
      <c r="P12" s="219">
        <f t="shared" si="2"/>
        <v>895.4</v>
      </c>
      <c r="Q12" s="185"/>
      <c r="R12" s="200">
        <f>2715.2</f>
        <v>2715.2</v>
      </c>
      <c r="S12" s="38">
        <f>R12-Q11</f>
        <v>509.59999999999991</v>
      </c>
      <c r="T12" s="38"/>
      <c r="U12" s="38">
        <f>S12*1.2</f>
        <v>611.51999999999987</v>
      </c>
      <c r="V12" s="38"/>
      <c r="W12" s="38"/>
      <c r="X12" s="38"/>
      <c r="Y12" s="5"/>
      <c r="Z12" s="25">
        <v>5053</v>
      </c>
      <c r="AA12" s="25"/>
      <c r="AB12" s="5"/>
      <c r="AC12" s="5"/>
      <c r="AD12" s="5"/>
      <c r="AE12" s="6"/>
      <c r="AF12" s="6"/>
      <c r="AG12" s="6"/>
      <c r="AH12" s="6"/>
    </row>
    <row r="13" spans="1:34" ht="38.25" customHeight="1">
      <c r="A13" s="97"/>
      <c r="B13" s="174"/>
      <c r="C13" s="174"/>
      <c r="D13" s="174"/>
      <c r="E13" s="174"/>
      <c r="F13" s="174"/>
      <c r="G13" s="174"/>
      <c r="H13" s="313"/>
      <c r="I13" s="313"/>
      <c r="J13" s="39" t="s">
        <v>27</v>
      </c>
      <c r="K13" s="37">
        <f t="shared" si="1"/>
        <v>0</v>
      </c>
      <c r="L13" s="37"/>
      <c r="M13" s="37"/>
      <c r="N13" s="37"/>
      <c r="O13" s="37"/>
      <c r="P13" s="37"/>
      <c r="Q13" s="185"/>
      <c r="R13" s="200"/>
      <c r="S13" s="38"/>
      <c r="T13" s="38"/>
      <c r="U13" s="38"/>
      <c r="V13" s="38"/>
      <c r="W13" s="38"/>
      <c r="X13" s="38"/>
      <c r="Y13" s="5"/>
      <c r="Z13" s="25"/>
      <c r="AA13" s="25"/>
      <c r="AB13" s="5"/>
      <c r="AC13" s="5"/>
      <c r="AD13" s="5"/>
      <c r="AE13" s="6"/>
      <c r="AF13" s="6"/>
      <c r="AG13" s="6"/>
      <c r="AH13" s="6"/>
    </row>
    <row r="14" spans="1:34" ht="100.5" customHeight="1">
      <c r="A14" s="97"/>
      <c r="B14" s="314" t="s">
        <v>18</v>
      </c>
      <c r="C14" s="314">
        <v>120</v>
      </c>
      <c r="D14" s="314">
        <v>123</v>
      </c>
      <c r="E14" s="314">
        <v>127</v>
      </c>
      <c r="F14" s="314">
        <v>130</v>
      </c>
      <c r="G14" s="314">
        <v>135</v>
      </c>
      <c r="H14" s="311" t="s">
        <v>171</v>
      </c>
      <c r="I14" s="311" t="s">
        <v>3</v>
      </c>
      <c r="J14" s="39" t="s">
        <v>55</v>
      </c>
      <c r="K14" s="37">
        <f t="shared" si="1"/>
        <v>41064.200000000004</v>
      </c>
      <c r="L14" s="37">
        <v>6726.2</v>
      </c>
      <c r="M14" s="219">
        <f t="shared" ref="M14:P15" si="3">ROUND((L14*1.1),1)</f>
        <v>7398.8</v>
      </c>
      <c r="N14" s="219">
        <f t="shared" si="3"/>
        <v>8138.7</v>
      </c>
      <c r="O14" s="219">
        <f t="shared" si="3"/>
        <v>8952.6</v>
      </c>
      <c r="P14" s="219">
        <f t="shared" si="3"/>
        <v>9847.9</v>
      </c>
      <c r="Q14" s="185">
        <f>5345.2+50+60+150</f>
        <v>5605.2</v>
      </c>
      <c r="R14" s="200"/>
      <c r="S14" s="38"/>
      <c r="T14" s="38"/>
      <c r="U14" s="38"/>
      <c r="V14" s="38"/>
      <c r="W14" s="38"/>
      <c r="X14" s="38"/>
      <c r="Y14" s="5"/>
      <c r="Z14" s="25"/>
      <c r="AA14" s="25"/>
      <c r="AB14" s="5"/>
      <c r="AC14" s="5"/>
      <c r="AD14" s="5"/>
      <c r="AE14" s="6"/>
      <c r="AF14" s="6"/>
      <c r="AG14" s="6"/>
      <c r="AH14" s="6"/>
    </row>
    <row r="15" spans="1:34" ht="105" customHeight="1">
      <c r="A15" s="97"/>
      <c r="B15" s="315"/>
      <c r="C15" s="315"/>
      <c r="D15" s="315"/>
      <c r="E15" s="315"/>
      <c r="F15" s="315"/>
      <c r="G15" s="315"/>
      <c r="H15" s="312"/>
      <c r="I15" s="312"/>
      <c r="J15" s="39" t="s">
        <v>26</v>
      </c>
      <c r="K15" s="37">
        <f t="shared" si="1"/>
        <v>7989.6</v>
      </c>
      <c r="L15" s="37">
        <v>1308.5999999999999</v>
      </c>
      <c r="M15" s="219">
        <f t="shared" si="3"/>
        <v>1439.5</v>
      </c>
      <c r="N15" s="219">
        <f t="shared" si="3"/>
        <v>1583.5</v>
      </c>
      <c r="O15" s="219">
        <f t="shared" si="3"/>
        <v>1741.9</v>
      </c>
      <c r="P15" s="219">
        <f t="shared" si="3"/>
        <v>1916.1</v>
      </c>
      <c r="Q15" s="185"/>
      <c r="R15" s="200">
        <f>5345.2+60+1240.5+50</f>
        <v>6695.7</v>
      </c>
      <c r="S15" s="220">
        <f>R15-Q14</f>
        <v>1090.5</v>
      </c>
      <c r="T15" s="258" t="s">
        <v>123</v>
      </c>
      <c r="U15" s="38"/>
      <c r="V15" s="38"/>
      <c r="W15" s="38"/>
      <c r="X15" s="38"/>
      <c r="Y15" s="21">
        <f>60+1545.2+3470+769+2665.2+50</f>
        <v>8559.4</v>
      </c>
      <c r="Z15" s="27" t="s">
        <v>46</v>
      </c>
      <c r="AA15" s="27"/>
      <c r="AB15" s="6"/>
      <c r="AC15" s="6"/>
      <c r="AD15" s="22">
        <f>L15+L55+L58+L74</f>
        <v>19182.200000000004</v>
      </c>
      <c r="AE15" s="6"/>
      <c r="AF15" s="6"/>
      <c r="AG15" s="6"/>
      <c r="AH15" s="6"/>
    </row>
    <row r="16" spans="1:34" ht="101.25" customHeight="1">
      <c r="A16" s="97"/>
      <c r="B16" s="316"/>
      <c r="C16" s="316"/>
      <c r="D16" s="316"/>
      <c r="E16" s="316"/>
      <c r="F16" s="316"/>
      <c r="G16" s="316"/>
      <c r="H16" s="313"/>
      <c r="I16" s="313"/>
      <c r="J16" s="39" t="s">
        <v>27</v>
      </c>
      <c r="K16" s="37">
        <f t="shared" si="1"/>
        <v>0</v>
      </c>
      <c r="L16" s="39"/>
      <c r="M16" s="40"/>
      <c r="N16" s="39"/>
      <c r="O16" s="39"/>
      <c r="P16" s="39"/>
      <c r="Q16" s="186"/>
      <c r="R16" s="198"/>
      <c r="S16" s="41"/>
      <c r="T16" s="41"/>
      <c r="U16" s="41"/>
      <c r="V16" s="41"/>
      <c r="W16" s="41"/>
      <c r="X16" s="41"/>
      <c r="Y16" s="6"/>
      <c r="Z16" s="195" t="s">
        <v>46</v>
      </c>
      <c r="AA16" s="27"/>
      <c r="AB16" s="6"/>
      <c r="AC16" s="6"/>
      <c r="AD16" s="6"/>
      <c r="AE16" s="6"/>
      <c r="AF16" s="6"/>
      <c r="AG16" s="6"/>
      <c r="AH16" s="6"/>
    </row>
    <row r="17" spans="1:34" ht="44.25" customHeight="1">
      <c r="A17" s="97"/>
      <c r="B17" s="311" t="s">
        <v>186</v>
      </c>
      <c r="C17" s="327">
        <v>105000</v>
      </c>
      <c r="D17" s="327">
        <v>105200</v>
      </c>
      <c r="E17" s="327">
        <v>105300</v>
      </c>
      <c r="F17" s="327">
        <v>105400</v>
      </c>
      <c r="G17" s="327">
        <v>105500</v>
      </c>
      <c r="H17" s="311" t="s">
        <v>4</v>
      </c>
      <c r="I17" s="311" t="s">
        <v>91</v>
      </c>
      <c r="J17" s="39" t="s">
        <v>55</v>
      </c>
      <c r="K17" s="37">
        <f t="shared" si="1"/>
        <v>0</v>
      </c>
      <c r="L17" s="39"/>
      <c r="M17" s="40"/>
      <c r="N17" s="39"/>
      <c r="O17" s="39"/>
      <c r="P17" s="39"/>
      <c r="Q17" s="186"/>
      <c r="R17" s="198"/>
      <c r="S17" s="41"/>
      <c r="T17" s="41"/>
      <c r="U17" s="41"/>
      <c r="V17" s="41"/>
      <c r="W17" s="41"/>
      <c r="X17" s="41"/>
      <c r="Y17" s="6"/>
      <c r="Z17" s="27"/>
      <c r="AA17" s="27"/>
      <c r="AB17" s="6"/>
      <c r="AC17" s="6"/>
      <c r="AD17" s="6"/>
      <c r="AE17" s="6"/>
      <c r="AF17" s="6"/>
      <c r="AG17" s="6"/>
      <c r="AH17" s="30"/>
    </row>
    <row r="18" spans="1:34" s="12" customFormat="1" ht="46.5" customHeight="1">
      <c r="A18" s="97"/>
      <c r="B18" s="312"/>
      <c r="C18" s="328"/>
      <c r="D18" s="328"/>
      <c r="E18" s="328"/>
      <c r="F18" s="328"/>
      <c r="G18" s="328"/>
      <c r="H18" s="312"/>
      <c r="I18" s="312"/>
      <c r="J18" s="39" t="s">
        <v>26</v>
      </c>
      <c r="K18" s="37">
        <f t="shared" si="1"/>
        <v>29724.3</v>
      </c>
      <c r="L18" s="37">
        <v>4868.8</v>
      </c>
      <c r="M18" s="219">
        <f>ROUND((L18*1.1),1)-0.1</f>
        <v>5355.5999999999995</v>
      </c>
      <c r="N18" s="219">
        <f>ROUND((M18*1.1),1)</f>
        <v>5891.2</v>
      </c>
      <c r="O18" s="219">
        <f>ROUND((N18*1.1),1)</f>
        <v>6480.3</v>
      </c>
      <c r="P18" s="219">
        <f>ROUND((O18*1.1),1)+0.1</f>
        <v>7128.4000000000005</v>
      </c>
      <c r="Q18" s="185"/>
      <c r="R18" s="200">
        <v>5482.6</v>
      </c>
      <c r="S18" s="38"/>
      <c r="T18" s="258" t="s">
        <v>124</v>
      </c>
      <c r="U18" s="38"/>
      <c r="V18" s="38"/>
      <c r="W18" s="38"/>
      <c r="X18" s="38"/>
      <c r="Y18" s="6">
        <v>4057.3</v>
      </c>
      <c r="Z18" s="28">
        <v>5049</v>
      </c>
      <c r="AA18" s="28"/>
      <c r="AB18" s="11">
        <v>4057.3</v>
      </c>
      <c r="AC18" s="11"/>
      <c r="AD18" s="5">
        <f>L18</f>
        <v>4868.8</v>
      </c>
      <c r="AE18" s="5">
        <f>AD18*1.1</f>
        <v>5355.68</v>
      </c>
      <c r="AF18" s="5">
        <f>AE18*1.1</f>
        <v>5891.2480000000005</v>
      </c>
      <c r="AG18" s="5">
        <f>AF18*1.1</f>
        <v>6480.372800000001</v>
      </c>
      <c r="AH18" s="14">
        <f>AG18*1.1</f>
        <v>7128.4100800000015</v>
      </c>
    </row>
    <row r="19" spans="1:34" s="12" customFormat="1" ht="48.75" customHeight="1">
      <c r="A19" s="97"/>
      <c r="B19" s="313"/>
      <c r="C19" s="329"/>
      <c r="D19" s="329"/>
      <c r="E19" s="329"/>
      <c r="F19" s="329"/>
      <c r="G19" s="329"/>
      <c r="H19" s="313"/>
      <c r="I19" s="313"/>
      <c r="J19" s="39" t="s">
        <v>27</v>
      </c>
      <c r="K19" s="37">
        <f t="shared" si="1"/>
        <v>0</v>
      </c>
      <c r="L19" s="42"/>
      <c r="M19" s="43"/>
      <c r="N19" s="42"/>
      <c r="O19" s="42"/>
      <c r="P19" s="42"/>
      <c r="Q19" s="187"/>
      <c r="R19" s="196"/>
      <c r="S19" s="44"/>
      <c r="T19" s="44"/>
      <c r="U19" s="44"/>
      <c r="V19" s="44"/>
      <c r="W19" s="44"/>
      <c r="X19" s="44"/>
      <c r="Y19" s="11"/>
      <c r="Z19" s="28"/>
      <c r="AA19" s="28"/>
      <c r="AB19" s="11"/>
      <c r="AC19" s="11"/>
      <c r="AD19" s="11"/>
      <c r="AE19" s="11"/>
      <c r="AF19" s="11"/>
      <c r="AG19" s="11"/>
      <c r="AH19" s="11"/>
    </row>
    <row r="20" spans="1:34" s="12" customFormat="1" ht="43.5" customHeight="1">
      <c r="A20" s="97"/>
      <c r="B20" s="308" t="s">
        <v>107</v>
      </c>
      <c r="C20" s="314">
        <v>10</v>
      </c>
      <c r="D20" s="314">
        <v>12</v>
      </c>
      <c r="E20" s="314">
        <v>14</v>
      </c>
      <c r="F20" s="314">
        <v>16</v>
      </c>
      <c r="G20" s="314">
        <v>18</v>
      </c>
      <c r="H20" s="311" t="s">
        <v>5</v>
      </c>
      <c r="I20" s="311" t="s">
        <v>91</v>
      </c>
      <c r="J20" s="39" t="s">
        <v>55</v>
      </c>
      <c r="K20" s="37">
        <f t="shared" si="1"/>
        <v>439.5</v>
      </c>
      <c r="L20" s="49">
        <v>72</v>
      </c>
      <c r="M20" s="219">
        <f>ROUND((L20*1.1),1)</f>
        <v>79.2</v>
      </c>
      <c r="N20" s="219">
        <f>ROUND((M20*1.1),1)</f>
        <v>87.1</v>
      </c>
      <c r="O20" s="219">
        <f>ROUND((N20*1.1),1)</f>
        <v>95.8</v>
      </c>
      <c r="P20" s="219">
        <f>ROUND((O20*1.1),1)</f>
        <v>105.4</v>
      </c>
      <c r="Q20" s="210"/>
      <c r="R20" s="210"/>
      <c r="S20" s="44"/>
      <c r="T20" s="44"/>
      <c r="U20" s="44"/>
      <c r="V20" s="44"/>
      <c r="W20" s="44"/>
      <c r="X20" s="44"/>
      <c r="Y20" s="6">
        <v>60</v>
      </c>
      <c r="Z20" s="27">
        <v>5011</v>
      </c>
      <c r="AA20" s="28"/>
      <c r="AB20" s="11"/>
      <c r="AC20" s="11"/>
      <c r="AD20" s="11"/>
      <c r="AE20" s="11"/>
      <c r="AF20" s="11"/>
      <c r="AG20" s="11"/>
      <c r="AH20" s="11"/>
    </row>
    <row r="21" spans="1:34" ht="45" customHeight="1">
      <c r="A21" s="97"/>
      <c r="B21" s="309"/>
      <c r="C21" s="315"/>
      <c r="D21" s="315"/>
      <c r="E21" s="315"/>
      <c r="F21" s="315"/>
      <c r="G21" s="315"/>
      <c r="H21" s="312"/>
      <c r="I21" s="312"/>
      <c r="J21" s="39" t="s">
        <v>26</v>
      </c>
      <c r="K21" s="37">
        <f t="shared" si="1"/>
        <v>0</v>
      </c>
      <c r="L21" s="37"/>
      <c r="M21" s="37"/>
      <c r="N21" s="37"/>
      <c r="O21" s="37"/>
      <c r="P21" s="37"/>
      <c r="Q21" s="197"/>
      <c r="R21" s="197"/>
      <c r="S21" s="38"/>
      <c r="T21" s="259" t="s">
        <v>125</v>
      </c>
      <c r="U21" s="38"/>
      <c r="V21" s="38"/>
      <c r="W21" s="38"/>
      <c r="X21" s="38"/>
      <c r="Y21" s="6">
        <v>60</v>
      </c>
      <c r="Z21" s="27">
        <v>5011</v>
      </c>
      <c r="AA21" s="27"/>
      <c r="AB21" s="6"/>
      <c r="AC21" s="6"/>
      <c r="AD21" s="6"/>
      <c r="AE21" s="6"/>
      <c r="AF21" s="6"/>
      <c r="AG21" s="6"/>
      <c r="AH21" s="6"/>
    </row>
    <row r="22" spans="1:34" ht="46.5" customHeight="1">
      <c r="A22" s="99"/>
      <c r="B22" s="310"/>
      <c r="C22" s="316"/>
      <c r="D22" s="316"/>
      <c r="E22" s="316"/>
      <c r="F22" s="316"/>
      <c r="G22" s="316"/>
      <c r="H22" s="313"/>
      <c r="I22" s="313"/>
      <c r="J22" s="39" t="s">
        <v>27</v>
      </c>
      <c r="K22" s="37">
        <f t="shared" si="1"/>
        <v>0</v>
      </c>
      <c r="L22" s="39"/>
      <c r="M22" s="40"/>
      <c r="N22" s="39"/>
      <c r="O22" s="39"/>
      <c r="P22" s="39"/>
      <c r="Q22" s="186"/>
      <c r="R22" s="198"/>
      <c r="S22" s="41"/>
      <c r="T22" s="41"/>
      <c r="U22" s="41"/>
      <c r="V22" s="41"/>
      <c r="W22" s="41"/>
      <c r="X22" s="41"/>
      <c r="Y22" s="6"/>
      <c r="Z22" s="27"/>
      <c r="AA22" s="27"/>
      <c r="AB22" s="6"/>
      <c r="AC22" s="6"/>
      <c r="AD22" s="6"/>
      <c r="AE22" s="6"/>
      <c r="AF22" s="6"/>
      <c r="AG22" s="6"/>
      <c r="AH22" s="6"/>
    </row>
    <row r="23" spans="1:34" ht="48.75" customHeight="1">
      <c r="A23" s="96"/>
      <c r="B23" s="308" t="s">
        <v>33</v>
      </c>
      <c r="C23" s="314">
        <v>300</v>
      </c>
      <c r="D23" s="314">
        <v>350</v>
      </c>
      <c r="E23" s="314">
        <v>400</v>
      </c>
      <c r="F23" s="314">
        <v>450</v>
      </c>
      <c r="G23" s="314">
        <v>500</v>
      </c>
      <c r="H23" s="311" t="s">
        <v>6</v>
      </c>
      <c r="I23" s="311"/>
      <c r="J23" s="39" t="s">
        <v>55</v>
      </c>
      <c r="K23" s="37">
        <f t="shared" si="1"/>
        <v>0</v>
      </c>
      <c r="L23" s="39"/>
      <c r="M23" s="40"/>
      <c r="N23" s="39"/>
      <c r="O23" s="39"/>
      <c r="P23" s="39"/>
      <c r="Q23" s="186"/>
      <c r="R23" s="198"/>
      <c r="S23" s="41"/>
      <c r="T23" s="41"/>
      <c r="U23" s="41"/>
      <c r="V23" s="41"/>
      <c r="W23" s="41"/>
      <c r="X23" s="41"/>
      <c r="Y23" s="6"/>
      <c r="Z23" s="27"/>
      <c r="AA23" s="27"/>
      <c r="AB23" s="6"/>
      <c r="AC23" s="6"/>
      <c r="AD23" s="6"/>
      <c r="AE23" s="6"/>
      <c r="AF23" s="6"/>
      <c r="AG23" s="6"/>
      <c r="AH23" s="6"/>
    </row>
    <row r="24" spans="1:34" ht="42.75" customHeight="1">
      <c r="A24" s="97"/>
      <c r="B24" s="309"/>
      <c r="C24" s="315"/>
      <c r="D24" s="315"/>
      <c r="E24" s="315"/>
      <c r="F24" s="315"/>
      <c r="G24" s="315"/>
      <c r="H24" s="312"/>
      <c r="I24" s="312"/>
      <c r="J24" s="39" t="s">
        <v>26</v>
      </c>
      <c r="K24" s="37">
        <f t="shared" si="1"/>
        <v>0</v>
      </c>
      <c r="L24" s="39"/>
      <c r="M24" s="40"/>
      <c r="N24" s="39"/>
      <c r="O24" s="39"/>
      <c r="P24" s="39"/>
      <c r="Q24" s="186"/>
      <c r="R24" s="198"/>
      <c r="S24" s="41"/>
      <c r="T24" s="41"/>
      <c r="U24" s="41"/>
      <c r="V24" s="41"/>
      <c r="W24" s="41"/>
      <c r="X24" s="41"/>
      <c r="Y24" s="6"/>
      <c r="Z24" s="27"/>
      <c r="AA24" s="27"/>
      <c r="AB24" s="6"/>
      <c r="AC24" s="6"/>
      <c r="AD24" s="6"/>
      <c r="AE24" s="6"/>
      <c r="AF24" s="6"/>
      <c r="AG24" s="6"/>
      <c r="AH24" s="6"/>
    </row>
    <row r="25" spans="1:34" ht="56.25" customHeight="1">
      <c r="A25" s="99"/>
      <c r="B25" s="310"/>
      <c r="C25" s="316"/>
      <c r="D25" s="316"/>
      <c r="E25" s="316"/>
      <c r="F25" s="316"/>
      <c r="G25" s="316"/>
      <c r="H25" s="313"/>
      <c r="I25" s="313"/>
      <c r="J25" s="39" t="s">
        <v>27</v>
      </c>
      <c r="K25" s="37">
        <f t="shared" si="1"/>
        <v>0</v>
      </c>
      <c r="L25" s="39"/>
      <c r="M25" s="40"/>
      <c r="N25" s="39"/>
      <c r="O25" s="39"/>
      <c r="P25" s="39"/>
      <c r="Q25" s="186"/>
      <c r="R25" s="198"/>
      <c r="S25" s="41"/>
      <c r="T25" s="41"/>
      <c r="U25" s="41"/>
      <c r="V25" s="41"/>
      <c r="W25" s="41"/>
      <c r="X25" s="41"/>
      <c r="Y25" s="6"/>
      <c r="Z25" s="27"/>
      <c r="AA25" s="27"/>
      <c r="AB25" s="6"/>
      <c r="AC25" s="6"/>
      <c r="AD25" s="6"/>
      <c r="AE25" s="6"/>
      <c r="AF25" s="6"/>
      <c r="AG25" s="6"/>
      <c r="AH25" s="6"/>
    </row>
    <row r="26" spans="1:34" ht="20.100000000000001" customHeight="1">
      <c r="A26" s="331" t="s">
        <v>59</v>
      </c>
      <c r="B26" s="332"/>
      <c r="C26" s="332"/>
      <c r="D26" s="332"/>
      <c r="E26" s="332"/>
      <c r="F26" s="332"/>
      <c r="G26" s="332"/>
      <c r="H26" s="332"/>
      <c r="I26" s="333"/>
      <c r="J26" s="45"/>
      <c r="K26" s="46">
        <f>SUM(K8:K25)</f>
        <v>99934.200000000012</v>
      </c>
      <c r="L26" s="46">
        <f t="shared" ref="L26:Q26" si="4">SUM(L8:L25)</f>
        <v>16368.8</v>
      </c>
      <c r="M26" s="46">
        <f t="shared" si="4"/>
        <v>18005.7</v>
      </c>
      <c r="N26" s="46">
        <f t="shared" si="4"/>
        <v>19806.5</v>
      </c>
      <c r="O26" s="46">
        <f t="shared" si="4"/>
        <v>21787.200000000001</v>
      </c>
      <c r="P26" s="46">
        <f t="shared" si="4"/>
        <v>23966</v>
      </c>
      <c r="Q26" s="46">
        <f t="shared" si="4"/>
        <v>7885.7999999999993</v>
      </c>
      <c r="R26" s="46">
        <f>SUM(R8:R25)</f>
        <v>14968.5</v>
      </c>
      <c r="S26" s="46">
        <f>SUM(S8:S25)</f>
        <v>1600.1</v>
      </c>
      <c r="T26" s="46"/>
      <c r="U26" s="46"/>
      <c r="V26" s="46"/>
      <c r="W26" s="46"/>
      <c r="X26" s="46"/>
      <c r="Y26" s="6"/>
      <c r="Z26" s="27"/>
      <c r="AA26" s="27"/>
      <c r="AB26" s="6"/>
      <c r="AC26" s="6"/>
      <c r="AD26" s="6"/>
      <c r="AE26" s="6"/>
      <c r="AF26" s="6"/>
      <c r="AG26" s="6"/>
      <c r="AH26" s="6"/>
    </row>
    <row r="27" spans="1:34" ht="20.100000000000001" customHeight="1">
      <c r="A27" s="68" t="s">
        <v>38</v>
      </c>
      <c r="B27" s="69"/>
      <c r="C27" s="69"/>
      <c r="D27" s="69"/>
      <c r="E27" s="69"/>
      <c r="F27" s="69"/>
      <c r="G27" s="69"/>
      <c r="H27" s="69"/>
      <c r="I27" s="70"/>
      <c r="J27" s="45" t="s">
        <v>55</v>
      </c>
      <c r="K27" s="46">
        <f t="shared" ref="K27:S29" si="5">K8+K11+K14+K23+K17+K20</f>
        <v>57895.5</v>
      </c>
      <c r="L27" s="46">
        <f>L8+L11+L14+L23+L17+L20</f>
        <v>9483.0999999999985</v>
      </c>
      <c r="M27" s="46">
        <f t="shared" si="5"/>
        <v>10431.400000000001</v>
      </c>
      <c r="N27" s="46">
        <f t="shared" si="5"/>
        <v>11474.6</v>
      </c>
      <c r="O27" s="46">
        <f t="shared" si="5"/>
        <v>12622.1</v>
      </c>
      <c r="P27" s="46">
        <f t="shared" si="5"/>
        <v>13884.3</v>
      </c>
      <c r="Q27" s="46">
        <f t="shared" si="5"/>
        <v>7885.7999999999993</v>
      </c>
      <c r="R27" s="46">
        <f t="shared" si="5"/>
        <v>0</v>
      </c>
      <c r="S27" s="46">
        <f t="shared" si="5"/>
        <v>0</v>
      </c>
      <c r="T27" s="46"/>
      <c r="U27" s="46"/>
      <c r="V27" s="46"/>
      <c r="W27" s="46"/>
      <c r="X27" s="46"/>
      <c r="Y27" s="6"/>
      <c r="Z27" s="27"/>
      <c r="AA27" s="27"/>
      <c r="AB27" s="6"/>
      <c r="AC27" s="6"/>
      <c r="AD27" s="6"/>
      <c r="AE27" s="6"/>
      <c r="AF27" s="6"/>
      <c r="AG27" s="6"/>
      <c r="AH27" s="6"/>
    </row>
    <row r="28" spans="1:34" ht="20.100000000000001" customHeight="1">
      <c r="A28" s="71"/>
      <c r="B28" s="72"/>
      <c r="C28" s="72"/>
      <c r="D28" s="72"/>
      <c r="E28" s="72"/>
      <c r="F28" s="72"/>
      <c r="G28" s="72"/>
      <c r="H28" s="72"/>
      <c r="I28" s="73"/>
      <c r="J28" s="45" t="s">
        <v>26</v>
      </c>
      <c r="K28" s="46">
        <f t="shared" si="5"/>
        <v>42038.7</v>
      </c>
      <c r="L28" s="46">
        <f t="shared" si="5"/>
        <v>6885.7</v>
      </c>
      <c r="M28" s="46">
        <f t="shared" si="5"/>
        <v>7574.2999999999993</v>
      </c>
      <c r="N28" s="46">
        <f t="shared" si="5"/>
        <v>8331.9</v>
      </c>
      <c r="O28" s="46">
        <f t="shared" si="5"/>
        <v>9165.1</v>
      </c>
      <c r="P28" s="46">
        <f t="shared" si="5"/>
        <v>10081.700000000001</v>
      </c>
      <c r="Q28" s="46">
        <f>Q9+Q12+Q15+Q24+Q18+Q21</f>
        <v>0</v>
      </c>
      <c r="R28" s="46">
        <f t="shared" si="5"/>
        <v>14968.5</v>
      </c>
      <c r="S28" s="46">
        <f t="shared" si="5"/>
        <v>1600.1</v>
      </c>
      <c r="T28" s="46"/>
      <c r="U28" s="46"/>
      <c r="V28" s="46"/>
      <c r="W28" s="46"/>
      <c r="X28" s="46"/>
      <c r="Y28" s="6"/>
      <c r="Z28" s="27"/>
      <c r="AA28" s="27"/>
      <c r="AB28" s="6"/>
      <c r="AC28" s="6"/>
      <c r="AD28" s="6"/>
      <c r="AE28" s="6"/>
      <c r="AF28" s="6"/>
      <c r="AG28" s="6"/>
      <c r="AH28" s="6"/>
    </row>
    <row r="29" spans="1:34" ht="20.100000000000001" customHeight="1">
      <c r="A29" s="74"/>
      <c r="B29" s="75"/>
      <c r="C29" s="75"/>
      <c r="D29" s="75"/>
      <c r="E29" s="75"/>
      <c r="F29" s="75"/>
      <c r="G29" s="75"/>
      <c r="H29" s="75"/>
      <c r="I29" s="76"/>
      <c r="J29" s="45" t="s">
        <v>27</v>
      </c>
      <c r="K29" s="46">
        <f t="shared" si="5"/>
        <v>0</v>
      </c>
      <c r="L29" s="46">
        <f t="shared" si="5"/>
        <v>0</v>
      </c>
      <c r="M29" s="46">
        <f t="shared" si="5"/>
        <v>0</v>
      </c>
      <c r="N29" s="46">
        <f t="shared" si="5"/>
        <v>0</v>
      </c>
      <c r="O29" s="46">
        <f t="shared" si="5"/>
        <v>0</v>
      </c>
      <c r="P29" s="46">
        <f t="shared" si="5"/>
        <v>0</v>
      </c>
      <c r="Q29" s="46">
        <f>Q10+Q13+Q16+Q25+Q19+Q22</f>
        <v>0</v>
      </c>
      <c r="R29" s="46">
        <f t="shared" si="5"/>
        <v>0</v>
      </c>
      <c r="S29" s="46">
        <f t="shared" si="5"/>
        <v>0</v>
      </c>
      <c r="T29" s="46"/>
      <c r="U29" s="46"/>
      <c r="V29" s="46"/>
      <c r="W29" s="46"/>
      <c r="X29" s="46"/>
      <c r="Y29" s="6"/>
      <c r="Z29" s="27"/>
      <c r="AA29" s="27"/>
      <c r="AB29" s="6"/>
      <c r="AC29" s="6"/>
      <c r="AD29" s="6"/>
      <c r="AE29" s="6"/>
      <c r="AF29" s="6"/>
      <c r="AG29" s="6"/>
      <c r="AH29" s="6"/>
    </row>
    <row r="30" spans="1:34" ht="165" customHeight="1">
      <c r="A30" s="148" t="s">
        <v>60</v>
      </c>
      <c r="B30" s="96" t="s">
        <v>107</v>
      </c>
      <c r="C30" s="180">
        <v>5</v>
      </c>
      <c r="D30" s="180">
        <v>7</v>
      </c>
      <c r="E30" s="180">
        <v>10</v>
      </c>
      <c r="F30" s="180">
        <v>12</v>
      </c>
      <c r="G30" s="180">
        <v>15</v>
      </c>
      <c r="H30" s="145" t="s">
        <v>61</v>
      </c>
      <c r="I30" s="311" t="s">
        <v>93</v>
      </c>
      <c r="J30" s="39" t="s">
        <v>55</v>
      </c>
      <c r="K30" s="37">
        <f t="shared" ref="K30:K35" si="6">SUM(L30:P30)</f>
        <v>131.80000000000001</v>
      </c>
      <c r="L30" s="162">
        <v>21.6</v>
      </c>
      <c r="M30" s="219">
        <f>ROUND((L30*1.1),1)</f>
        <v>23.8</v>
      </c>
      <c r="N30" s="298">
        <f>ROUND((M30*1.1),1)-0.1</f>
        <v>26.099999999999998</v>
      </c>
      <c r="O30" s="219">
        <f>ROUND((N30*1.1),1)</f>
        <v>28.7</v>
      </c>
      <c r="P30" s="219">
        <f>ROUND((O30*1.1),1)</f>
        <v>31.6</v>
      </c>
      <c r="Q30" s="209">
        <f>18</f>
        <v>18</v>
      </c>
      <c r="R30" s="209"/>
      <c r="S30" s="55"/>
      <c r="T30" s="55"/>
      <c r="U30" s="55"/>
      <c r="V30" s="55"/>
      <c r="W30" s="55"/>
      <c r="X30" s="55"/>
      <c r="Y30" s="6"/>
      <c r="Z30" s="27"/>
      <c r="AA30" s="27"/>
      <c r="AB30" s="6"/>
      <c r="AC30" s="6"/>
      <c r="AD30" s="6"/>
      <c r="AE30" s="6"/>
      <c r="AF30" s="6"/>
      <c r="AG30" s="6"/>
      <c r="AH30" s="6"/>
    </row>
    <row r="31" spans="1:34" ht="35.25" customHeight="1">
      <c r="A31" s="149"/>
      <c r="B31" s="97"/>
      <c r="C31" s="174"/>
      <c r="D31" s="174"/>
      <c r="E31" s="174"/>
      <c r="F31" s="174"/>
      <c r="G31" s="174"/>
      <c r="H31" s="146"/>
      <c r="I31" s="312"/>
      <c r="J31" s="39" t="s">
        <v>26</v>
      </c>
      <c r="K31" s="37">
        <f t="shared" si="6"/>
        <v>0</v>
      </c>
      <c r="L31" s="37"/>
      <c r="M31" s="37"/>
      <c r="N31" s="37"/>
      <c r="O31" s="37"/>
      <c r="P31" s="37"/>
      <c r="Q31" s="185"/>
      <c r="R31" s="200">
        <f>18</f>
        <v>18</v>
      </c>
      <c r="S31" s="38"/>
      <c r="T31" s="258" t="s">
        <v>126</v>
      </c>
      <c r="U31" s="38"/>
      <c r="V31" s="38"/>
      <c r="W31" s="38"/>
      <c r="X31" s="38"/>
      <c r="Y31" s="18">
        <v>18</v>
      </c>
      <c r="Z31" s="27">
        <v>5022</v>
      </c>
      <c r="AA31" s="27"/>
      <c r="AB31" s="6">
        <f>Y31+Y49</f>
        <v>1081</v>
      </c>
      <c r="AC31" s="6"/>
      <c r="AD31" s="22">
        <f>L31+L49</f>
        <v>10.8</v>
      </c>
      <c r="AE31" s="6"/>
      <c r="AF31" s="6"/>
      <c r="AG31" s="6"/>
      <c r="AH31" s="6"/>
    </row>
    <row r="32" spans="1:34" ht="30.75" customHeight="1">
      <c r="A32" s="149"/>
      <c r="B32" s="99"/>
      <c r="C32" s="207"/>
      <c r="D32" s="207"/>
      <c r="E32" s="207"/>
      <c r="F32" s="207"/>
      <c r="G32" s="207"/>
      <c r="H32" s="147"/>
      <c r="I32" s="313"/>
      <c r="J32" s="39" t="s">
        <v>27</v>
      </c>
      <c r="K32" s="37">
        <f t="shared" si="6"/>
        <v>0</v>
      </c>
      <c r="L32" s="39"/>
      <c r="M32" s="40"/>
      <c r="N32" s="39"/>
      <c r="O32" s="39"/>
      <c r="P32" s="39"/>
      <c r="Q32" s="186"/>
      <c r="R32" s="198"/>
      <c r="S32" s="41"/>
      <c r="T32" s="41"/>
      <c r="U32" s="41"/>
      <c r="V32" s="41"/>
      <c r="W32" s="41"/>
      <c r="X32" s="41"/>
      <c r="Y32" s="6"/>
      <c r="Z32" s="27"/>
      <c r="AA32" s="27"/>
      <c r="AB32" s="6"/>
      <c r="AC32" s="6"/>
      <c r="AD32" s="6"/>
      <c r="AE32" s="6"/>
      <c r="AF32" s="6"/>
      <c r="AG32" s="6"/>
      <c r="AH32" s="6"/>
    </row>
    <row r="33" spans="1:34" ht="75.75" customHeight="1">
      <c r="A33" s="149"/>
      <c r="B33" s="101" t="s">
        <v>42</v>
      </c>
      <c r="C33" s="180">
        <v>100</v>
      </c>
      <c r="D33" s="180">
        <v>120</v>
      </c>
      <c r="E33" s="180">
        <v>150</v>
      </c>
      <c r="F33" s="180">
        <v>180</v>
      </c>
      <c r="G33" s="180">
        <v>220</v>
      </c>
      <c r="H33" s="145" t="s">
        <v>62</v>
      </c>
      <c r="I33" s="311" t="s">
        <v>149</v>
      </c>
      <c r="J33" s="39" t="s">
        <v>55</v>
      </c>
      <c r="K33" s="37">
        <f t="shared" si="6"/>
        <v>610.20000000000005</v>
      </c>
      <c r="L33" s="49">
        <v>100</v>
      </c>
      <c r="M33" s="219">
        <f>ROUND((L33*1.1),1)</f>
        <v>110</v>
      </c>
      <c r="N33" s="298">
        <f>ROUND((M33*1.1),1)-0.1</f>
        <v>120.9</v>
      </c>
      <c r="O33" s="219">
        <f>ROUND((N33*1.1),1)</f>
        <v>133</v>
      </c>
      <c r="P33" s="219">
        <f>ROUND((O33*1.1),1)</f>
        <v>146.30000000000001</v>
      </c>
      <c r="Q33" s="186"/>
      <c r="R33" s="198"/>
      <c r="S33" s="41"/>
      <c r="T33" s="41"/>
      <c r="U33" s="41"/>
      <c r="V33" s="41"/>
      <c r="W33" s="41"/>
      <c r="X33" s="41"/>
      <c r="Y33" s="6"/>
      <c r="Z33" s="27"/>
      <c r="AA33" s="27"/>
      <c r="AB33" s="6"/>
      <c r="AC33" s="6"/>
      <c r="AD33" s="6"/>
      <c r="AE33" s="6"/>
      <c r="AF33" s="6"/>
      <c r="AG33" s="6"/>
      <c r="AH33" s="6"/>
    </row>
    <row r="34" spans="1:34" ht="66" customHeight="1">
      <c r="A34" s="149"/>
      <c r="B34" s="102"/>
      <c r="C34" s="174"/>
      <c r="D34" s="174"/>
      <c r="E34" s="174"/>
      <c r="F34" s="174"/>
      <c r="G34" s="174"/>
      <c r="H34" s="97"/>
      <c r="I34" s="312"/>
      <c r="J34" s="39" t="s">
        <v>26</v>
      </c>
      <c r="K34" s="37">
        <f t="shared" si="6"/>
        <v>2320</v>
      </c>
      <c r="L34" s="49">
        <f>480-L33</f>
        <v>380</v>
      </c>
      <c r="M34" s="218">
        <f>ROUND((L34*1.1),1)</f>
        <v>418</v>
      </c>
      <c r="N34" s="218">
        <f>ROUND((M34*1.1),1)</f>
        <v>459.8</v>
      </c>
      <c r="O34" s="218">
        <f>ROUND((N34*1.1),1)</f>
        <v>505.8</v>
      </c>
      <c r="P34" s="218">
        <f>ROUND((O34*1.1),1)</f>
        <v>556.4</v>
      </c>
      <c r="Q34" s="185"/>
      <c r="R34" s="200"/>
      <c r="S34" s="38"/>
      <c r="T34" s="258" t="s">
        <v>127</v>
      </c>
      <c r="U34" s="38"/>
      <c r="V34" s="38"/>
      <c r="W34" s="38"/>
      <c r="X34" s="38"/>
      <c r="Y34" s="6">
        <v>400</v>
      </c>
      <c r="Z34" s="27">
        <v>3242</v>
      </c>
      <c r="AA34" s="27"/>
      <c r="AB34" s="26">
        <f>Y34</f>
        <v>400</v>
      </c>
      <c r="AC34" s="26"/>
      <c r="AD34" s="6"/>
      <c r="AE34" s="6"/>
      <c r="AF34" s="6"/>
      <c r="AG34" s="6"/>
      <c r="AH34" s="6"/>
    </row>
    <row r="35" spans="1:34" ht="69.75" customHeight="1">
      <c r="A35" s="150"/>
      <c r="B35" s="104"/>
      <c r="C35" s="207"/>
      <c r="D35" s="207"/>
      <c r="E35" s="207"/>
      <c r="F35" s="207"/>
      <c r="G35" s="207"/>
      <c r="H35" s="99"/>
      <c r="I35" s="313"/>
      <c r="J35" s="39" t="s">
        <v>27</v>
      </c>
      <c r="K35" s="37">
        <f t="shared" si="6"/>
        <v>0</v>
      </c>
      <c r="L35" s="39"/>
      <c r="M35" s="40"/>
      <c r="N35" s="39"/>
      <c r="O35" s="39"/>
      <c r="P35" s="39"/>
      <c r="Q35" s="186"/>
      <c r="R35" s="198"/>
      <c r="S35" s="41"/>
      <c r="T35" s="41"/>
      <c r="U35" s="41"/>
      <c r="V35" s="41"/>
      <c r="W35" s="41"/>
      <c r="X35" s="41"/>
      <c r="Y35" s="6"/>
      <c r="Z35" s="27"/>
      <c r="AA35" s="27"/>
      <c r="AB35" s="6"/>
      <c r="AC35" s="6"/>
      <c r="AD35" s="6"/>
      <c r="AE35" s="6"/>
      <c r="AF35" s="6"/>
      <c r="AG35" s="6"/>
      <c r="AH35" s="6"/>
    </row>
    <row r="36" spans="1:34" ht="20.100000000000001" customHeight="1">
      <c r="A36" s="105" t="s">
        <v>65</v>
      </c>
      <c r="B36" s="106"/>
      <c r="C36" s="106"/>
      <c r="D36" s="106"/>
      <c r="E36" s="106"/>
      <c r="F36" s="106"/>
      <c r="G36" s="106"/>
      <c r="H36" s="106"/>
      <c r="I36" s="275"/>
      <c r="J36" s="45"/>
      <c r="K36" s="46">
        <f t="shared" ref="K36:Q36" si="7">SUM(K30:K35)</f>
        <v>3062</v>
      </c>
      <c r="L36" s="46">
        <f>SUM(L30:L35)</f>
        <v>501.6</v>
      </c>
      <c r="M36" s="46">
        <f t="shared" si="7"/>
        <v>551.79999999999995</v>
      </c>
      <c r="N36" s="46">
        <f t="shared" si="7"/>
        <v>606.79999999999995</v>
      </c>
      <c r="O36" s="46">
        <f t="shared" si="7"/>
        <v>667.5</v>
      </c>
      <c r="P36" s="46">
        <f t="shared" si="7"/>
        <v>734.3</v>
      </c>
      <c r="Q36" s="46">
        <f t="shared" si="7"/>
        <v>18</v>
      </c>
      <c r="R36" s="46">
        <f>SUM(R30:R35)</f>
        <v>18</v>
      </c>
      <c r="S36" s="46">
        <f>SUM(S30:S35)</f>
        <v>0</v>
      </c>
      <c r="T36" s="46"/>
      <c r="U36" s="46"/>
      <c r="V36" s="46"/>
      <c r="W36" s="46"/>
      <c r="X36" s="46"/>
      <c r="Y36" s="6"/>
      <c r="Z36" s="27"/>
      <c r="AA36" s="27"/>
      <c r="AB36" s="6"/>
      <c r="AC36" s="6"/>
      <c r="AD36" s="6"/>
      <c r="AE36" s="6"/>
      <c r="AF36" s="6"/>
      <c r="AG36" s="6"/>
      <c r="AH36" s="6"/>
    </row>
    <row r="37" spans="1:34" ht="20.100000000000001" customHeight="1">
      <c r="A37" s="77" t="s">
        <v>38</v>
      </c>
      <c r="B37" s="78"/>
      <c r="C37" s="78"/>
      <c r="D37" s="78"/>
      <c r="E37" s="78"/>
      <c r="F37" s="78"/>
      <c r="G37" s="78"/>
      <c r="H37" s="78"/>
      <c r="I37" s="276"/>
      <c r="J37" s="45" t="s">
        <v>55</v>
      </c>
      <c r="K37" s="46">
        <f t="shared" ref="K37:S39" si="8">K30+K33</f>
        <v>742</v>
      </c>
      <c r="L37" s="46">
        <f>L30+L33</f>
        <v>121.6</v>
      </c>
      <c r="M37" s="46">
        <f t="shared" si="8"/>
        <v>133.80000000000001</v>
      </c>
      <c r="N37" s="46">
        <f t="shared" si="8"/>
        <v>147</v>
      </c>
      <c r="O37" s="46">
        <f t="shared" si="8"/>
        <v>161.69999999999999</v>
      </c>
      <c r="P37" s="46">
        <f t="shared" si="8"/>
        <v>177.9</v>
      </c>
      <c r="Q37" s="46">
        <f t="shared" si="8"/>
        <v>18</v>
      </c>
      <c r="R37" s="46">
        <f t="shared" si="8"/>
        <v>0</v>
      </c>
      <c r="S37" s="46">
        <f t="shared" si="8"/>
        <v>0</v>
      </c>
      <c r="T37" s="46"/>
      <c r="U37" s="46"/>
      <c r="V37" s="46"/>
      <c r="W37" s="46"/>
      <c r="X37" s="46"/>
      <c r="Y37" s="6"/>
      <c r="Z37" s="27"/>
      <c r="AA37" s="27"/>
      <c r="AB37" s="6"/>
      <c r="AC37" s="6"/>
      <c r="AD37" s="6"/>
      <c r="AE37" s="6"/>
      <c r="AF37" s="6"/>
      <c r="AG37" s="6"/>
      <c r="AH37" s="6"/>
    </row>
    <row r="38" spans="1:34" ht="20.100000000000001" customHeight="1">
      <c r="A38" s="80"/>
      <c r="B38" s="81"/>
      <c r="C38" s="81"/>
      <c r="D38" s="81"/>
      <c r="E38" s="81"/>
      <c r="F38" s="81"/>
      <c r="G38" s="81"/>
      <c r="H38" s="81"/>
      <c r="I38" s="278"/>
      <c r="J38" s="45" t="s">
        <v>26</v>
      </c>
      <c r="K38" s="46">
        <f t="shared" si="8"/>
        <v>2320</v>
      </c>
      <c r="L38" s="46">
        <f t="shared" si="8"/>
        <v>380</v>
      </c>
      <c r="M38" s="46">
        <f t="shared" si="8"/>
        <v>418</v>
      </c>
      <c r="N38" s="46">
        <f t="shared" si="8"/>
        <v>459.8</v>
      </c>
      <c r="O38" s="46">
        <f t="shared" si="8"/>
        <v>505.8</v>
      </c>
      <c r="P38" s="46">
        <f t="shared" si="8"/>
        <v>556.4</v>
      </c>
      <c r="Q38" s="46">
        <f>Q31+Q34</f>
        <v>0</v>
      </c>
      <c r="R38" s="46">
        <f t="shared" si="8"/>
        <v>18</v>
      </c>
      <c r="S38" s="46">
        <f t="shared" si="8"/>
        <v>0</v>
      </c>
      <c r="T38" s="46"/>
      <c r="U38" s="46"/>
      <c r="V38" s="46"/>
      <c r="W38" s="46"/>
      <c r="X38" s="46"/>
      <c r="Y38" s="6"/>
      <c r="Z38" s="27"/>
      <c r="AA38" s="27"/>
      <c r="AB38" s="6"/>
      <c r="AC38" s="6"/>
      <c r="AD38" s="6"/>
      <c r="AE38" s="6"/>
      <c r="AF38" s="6"/>
      <c r="AG38" s="6"/>
      <c r="AH38" s="6"/>
    </row>
    <row r="39" spans="1:34" ht="20.100000000000001" customHeight="1">
      <c r="A39" s="83"/>
      <c r="B39" s="84"/>
      <c r="C39" s="84"/>
      <c r="D39" s="84"/>
      <c r="E39" s="84"/>
      <c r="F39" s="84"/>
      <c r="G39" s="84"/>
      <c r="H39" s="84"/>
      <c r="I39" s="279"/>
      <c r="J39" s="45" t="s">
        <v>27</v>
      </c>
      <c r="K39" s="46">
        <f t="shared" si="8"/>
        <v>0</v>
      </c>
      <c r="L39" s="46">
        <f t="shared" si="8"/>
        <v>0</v>
      </c>
      <c r="M39" s="46">
        <f t="shared" si="8"/>
        <v>0</v>
      </c>
      <c r="N39" s="46">
        <f t="shared" si="8"/>
        <v>0</v>
      </c>
      <c r="O39" s="46">
        <f t="shared" si="8"/>
        <v>0</v>
      </c>
      <c r="P39" s="46">
        <f t="shared" si="8"/>
        <v>0</v>
      </c>
      <c r="Q39" s="46">
        <f>Q32+Q35</f>
        <v>0</v>
      </c>
      <c r="R39" s="46">
        <f t="shared" si="8"/>
        <v>0</v>
      </c>
      <c r="S39" s="46">
        <f t="shared" si="8"/>
        <v>0</v>
      </c>
      <c r="T39" s="46"/>
      <c r="U39" s="46"/>
      <c r="V39" s="46"/>
      <c r="W39" s="46"/>
      <c r="X39" s="46"/>
      <c r="Y39" s="6"/>
      <c r="Z39" s="27"/>
      <c r="AA39" s="27"/>
      <c r="AB39" s="6"/>
      <c r="AC39" s="6"/>
      <c r="AD39" s="6"/>
      <c r="AE39" s="6"/>
      <c r="AF39" s="6"/>
      <c r="AG39" s="6"/>
      <c r="AH39" s="6"/>
    </row>
    <row r="40" spans="1:34" ht="49.5" customHeight="1">
      <c r="A40" s="348" t="s">
        <v>63</v>
      </c>
      <c r="B40" s="101" t="s">
        <v>39</v>
      </c>
      <c r="C40" s="221">
        <v>15000</v>
      </c>
      <c r="D40" s="221">
        <v>15500</v>
      </c>
      <c r="E40" s="221">
        <v>16000</v>
      </c>
      <c r="F40" s="221">
        <v>16500</v>
      </c>
      <c r="G40" s="221">
        <v>17000</v>
      </c>
      <c r="H40" s="311" t="s">
        <v>94</v>
      </c>
      <c r="I40" s="274" t="s">
        <v>85</v>
      </c>
      <c r="J40" s="39" t="s">
        <v>55</v>
      </c>
      <c r="K40" s="37">
        <f t="shared" ref="K40:K97" si="9">SUM(L40:P40)</f>
        <v>2143.9</v>
      </c>
      <c r="L40" s="162">
        <f>ROUND((Q40*1.2),1)</f>
        <v>351.2</v>
      </c>
      <c r="M40" s="218">
        <f t="shared" ref="M40:P42" si="10">ROUND((L40*1.1),1)</f>
        <v>386.3</v>
      </c>
      <c r="N40" s="218">
        <f t="shared" si="10"/>
        <v>424.9</v>
      </c>
      <c r="O40" s="218">
        <f t="shared" si="10"/>
        <v>467.4</v>
      </c>
      <c r="P40" s="218">
        <f t="shared" si="10"/>
        <v>514.1</v>
      </c>
      <c r="Q40" s="189">
        <f>292.625</f>
        <v>292.625</v>
      </c>
      <c r="R40" s="202"/>
      <c r="S40" s="55"/>
      <c r="T40" s="55"/>
      <c r="U40" s="55"/>
      <c r="V40" s="55"/>
      <c r="W40" s="55"/>
      <c r="X40" s="55"/>
      <c r="Y40" s="6"/>
      <c r="Z40" s="27"/>
      <c r="AA40" s="27"/>
      <c r="AB40" s="6"/>
      <c r="AC40" s="6"/>
      <c r="AD40" s="6"/>
      <c r="AE40" s="6"/>
      <c r="AF40" s="6"/>
      <c r="AG40" s="6"/>
      <c r="AH40" s="6"/>
    </row>
    <row r="41" spans="1:34" ht="53.25" customHeight="1">
      <c r="A41" s="349"/>
      <c r="B41" s="102"/>
      <c r="C41" s="222"/>
      <c r="D41" s="222"/>
      <c r="E41" s="222"/>
      <c r="F41" s="222"/>
      <c r="G41" s="222"/>
      <c r="H41" s="312"/>
      <c r="I41" s="274" t="s">
        <v>49</v>
      </c>
      <c r="J41" s="39" t="s">
        <v>55</v>
      </c>
      <c r="K41" s="37">
        <f t="shared" si="9"/>
        <v>43346.2</v>
      </c>
      <c r="L41" s="162">
        <v>7100</v>
      </c>
      <c r="M41" s="219">
        <f t="shared" si="10"/>
        <v>7810</v>
      </c>
      <c r="N41" s="219">
        <f t="shared" si="10"/>
        <v>8591</v>
      </c>
      <c r="O41" s="219">
        <f t="shared" si="10"/>
        <v>9450.1</v>
      </c>
      <c r="P41" s="219">
        <f t="shared" si="10"/>
        <v>10395.1</v>
      </c>
      <c r="Q41" s="189">
        <f>5781.3</f>
        <v>5781.3</v>
      </c>
      <c r="R41" s="202"/>
      <c r="S41" s="55"/>
      <c r="T41" s="55"/>
      <c r="U41" s="55"/>
      <c r="V41" s="55"/>
      <c r="W41" s="55"/>
      <c r="X41" s="55"/>
      <c r="Y41" s="6"/>
      <c r="Z41" s="27"/>
      <c r="AA41" s="27"/>
      <c r="AB41" s="6"/>
      <c r="AC41" s="6"/>
      <c r="AD41" s="6"/>
      <c r="AE41" s="6"/>
      <c r="AF41" s="6"/>
      <c r="AG41" s="6"/>
      <c r="AH41" s="6"/>
    </row>
    <row r="42" spans="1:34" ht="37.5" customHeight="1">
      <c r="A42" s="149"/>
      <c r="B42" s="102"/>
      <c r="C42" s="222"/>
      <c r="D42" s="222"/>
      <c r="E42" s="222"/>
      <c r="F42" s="222"/>
      <c r="G42" s="222"/>
      <c r="H42" s="312"/>
      <c r="I42" s="274" t="s">
        <v>84</v>
      </c>
      <c r="J42" s="39" t="s">
        <v>26</v>
      </c>
      <c r="K42" s="37">
        <f t="shared" si="9"/>
        <v>69415.100000000006</v>
      </c>
      <c r="L42" s="37">
        <v>11370</v>
      </c>
      <c r="M42" s="219">
        <f t="shared" si="10"/>
        <v>12507</v>
      </c>
      <c r="N42" s="219">
        <f t="shared" si="10"/>
        <v>13757.7</v>
      </c>
      <c r="O42" s="219">
        <f t="shared" si="10"/>
        <v>15133.5</v>
      </c>
      <c r="P42" s="219">
        <f t="shared" si="10"/>
        <v>16646.900000000001</v>
      </c>
      <c r="Q42" s="185"/>
      <c r="R42" s="200">
        <f>13386.6+2163.1</f>
        <v>15549.7</v>
      </c>
      <c r="S42" s="38">
        <f>R42-Q41-Q40</f>
        <v>9475.7750000000015</v>
      </c>
      <c r="T42" s="258" t="s">
        <v>128</v>
      </c>
      <c r="U42" s="38"/>
      <c r="V42" s="38"/>
      <c r="W42" s="38"/>
      <c r="X42" s="38"/>
      <c r="Y42" s="6">
        <f>13935.3-Y21-500</f>
        <v>13375.3</v>
      </c>
      <c r="Z42" s="27">
        <v>5011</v>
      </c>
      <c r="AA42" s="27"/>
      <c r="AB42" s="6">
        <f>Y42+Y21+500</f>
        <v>13935.3</v>
      </c>
      <c r="AC42" s="6"/>
      <c r="AD42" s="22">
        <f>L42+L21</f>
        <v>11370</v>
      </c>
      <c r="AE42" s="6"/>
      <c r="AF42" s="6"/>
      <c r="AG42" s="6"/>
      <c r="AH42" s="6"/>
    </row>
    <row r="43" spans="1:34" ht="33" customHeight="1">
      <c r="A43" s="149"/>
      <c r="B43" s="104"/>
      <c r="C43" s="223"/>
      <c r="D43" s="223"/>
      <c r="E43" s="223"/>
      <c r="F43" s="223"/>
      <c r="G43" s="223"/>
      <c r="H43" s="147"/>
      <c r="I43" s="274"/>
      <c r="J43" s="39" t="s">
        <v>27</v>
      </c>
      <c r="K43" s="37">
        <f t="shared" si="9"/>
        <v>0</v>
      </c>
      <c r="L43" s="39"/>
      <c r="M43" s="40"/>
      <c r="N43" s="39"/>
      <c r="O43" s="39"/>
      <c r="P43" s="39"/>
      <c r="Q43" s="186"/>
      <c r="R43" s="198"/>
      <c r="S43" s="41"/>
      <c r="T43" s="41"/>
      <c r="U43" s="41"/>
      <c r="V43" s="41"/>
      <c r="W43" s="41"/>
      <c r="X43" s="41"/>
      <c r="Y43" s="6"/>
      <c r="Z43" s="27"/>
      <c r="AA43" s="27"/>
      <c r="AB43" s="6"/>
      <c r="AC43" s="6"/>
      <c r="AD43" s="6"/>
      <c r="AE43" s="6"/>
      <c r="AF43" s="6"/>
      <c r="AG43" s="6"/>
      <c r="AH43" s="6"/>
    </row>
    <row r="44" spans="1:34" ht="50.25" customHeight="1">
      <c r="A44" s="149"/>
      <c r="B44" s="101" t="s">
        <v>39</v>
      </c>
      <c r="C44" s="221">
        <v>5000</v>
      </c>
      <c r="D44" s="221">
        <v>5500</v>
      </c>
      <c r="E44" s="221">
        <v>6000</v>
      </c>
      <c r="F44" s="221">
        <v>6500</v>
      </c>
      <c r="G44" s="221">
        <v>7000</v>
      </c>
      <c r="H44" s="311" t="s">
        <v>100</v>
      </c>
      <c r="I44" s="274" t="s">
        <v>85</v>
      </c>
      <c r="J44" s="39" t="s">
        <v>55</v>
      </c>
      <c r="K44" s="37">
        <f t="shared" si="9"/>
        <v>117.1</v>
      </c>
      <c r="L44" s="243">
        <v>19.2</v>
      </c>
      <c r="M44" s="219">
        <f t="shared" ref="M44:O46" si="11">ROUND((L44*1.1),1)</f>
        <v>21.1</v>
      </c>
      <c r="N44" s="219">
        <f t="shared" si="11"/>
        <v>23.2</v>
      </c>
      <c r="O44" s="219">
        <f t="shared" si="11"/>
        <v>25.5</v>
      </c>
      <c r="P44" s="219">
        <f>ROUND((O44*1.1),1)</f>
        <v>28.1</v>
      </c>
      <c r="Q44" s="186">
        <f>15.96</f>
        <v>15.96</v>
      </c>
      <c r="R44" s="198"/>
      <c r="S44" s="41"/>
      <c r="T44" s="41"/>
      <c r="U44" s="41"/>
      <c r="V44" s="41"/>
      <c r="W44" s="41"/>
      <c r="X44" s="41"/>
      <c r="Y44" s="6"/>
      <c r="Z44" s="27"/>
      <c r="AA44" s="27"/>
      <c r="AB44" s="6"/>
      <c r="AC44" s="6"/>
      <c r="AD44" s="6"/>
      <c r="AE44" s="6"/>
      <c r="AF44" s="6"/>
      <c r="AG44" s="6"/>
      <c r="AH44" s="6"/>
    </row>
    <row r="45" spans="1:34" ht="51" customHeight="1">
      <c r="A45" s="149"/>
      <c r="B45" s="102"/>
      <c r="C45" s="174"/>
      <c r="D45" s="174"/>
      <c r="E45" s="174"/>
      <c r="F45" s="174"/>
      <c r="G45" s="174"/>
      <c r="H45" s="312"/>
      <c r="I45" s="274" t="s">
        <v>49</v>
      </c>
      <c r="J45" s="39" t="s">
        <v>55</v>
      </c>
      <c r="K45" s="37">
        <f t="shared" si="9"/>
        <v>14102.800000000001</v>
      </c>
      <c r="L45" s="162">
        <v>2310</v>
      </c>
      <c r="M45" s="219">
        <f t="shared" si="11"/>
        <v>2541</v>
      </c>
      <c r="N45" s="219">
        <f t="shared" si="11"/>
        <v>2795.1</v>
      </c>
      <c r="O45" s="219">
        <f t="shared" si="11"/>
        <v>3074.6</v>
      </c>
      <c r="P45" s="219">
        <f>ROUND((O45*1.1),1)</f>
        <v>3382.1</v>
      </c>
      <c r="Q45" s="186">
        <f>1700</f>
        <v>1700</v>
      </c>
      <c r="R45" s="198"/>
      <c r="S45" s="41"/>
      <c r="T45" s="41"/>
      <c r="U45" s="41"/>
      <c r="V45" s="41"/>
      <c r="W45" s="41"/>
      <c r="X45" s="41"/>
      <c r="Y45" s="6"/>
      <c r="Z45" s="27"/>
      <c r="AA45" s="27"/>
      <c r="AB45" s="6"/>
      <c r="AC45" s="6"/>
      <c r="AD45" s="6"/>
      <c r="AE45" s="6"/>
      <c r="AF45" s="6"/>
      <c r="AG45" s="6"/>
      <c r="AH45" s="6"/>
    </row>
    <row r="46" spans="1:34" ht="32.25" customHeight="1">
      <c r="A46" s="149"/>
      <c r="B46" s="102"/>
      <c r="C46" s="174"/>
      <c r="D46" s="174"/>
      <c r="E46" s="174"/>
      <c r="F46" s="174"/>
      <c r="G46" s="174"/>
      <c r="H46" s="153"/>
      <c r="I46" s="274" t="s">
        <v>84</v>
      </c>
      <c r="J46" s="39" t="s">
        <v>26</v>
      </c>
      <c r="K46" s="37">
        <f t="shared" si="9"/>
        <v>15591.700000000003</v>
      </c>
      <c r="L46" s="37">
        <v>2553.9</v>
      </c>
      <c r="M46" s="219">
        <f t="shared" si="11"/>
        <v>2809.3</v>
      </c>
      <c r="N46" s="219">
        <f t="shared" si="11"/>
        <v>3090.2</v>
      </c>
      <c r="O46" s="219">
        <f t="shared" si="11"/>
        <v>3399.2</v>
      </c>
      <c r="P46" s="219">
        <f>ROUND((O46*1.1),1)</f>
        <v>3739.1</v>
      </c>
      <c r="Q46" s="185"/>
      <c r="R46" s="200">
        <f>3524.5+319.7</f>
        <v>3844.2</v>
      </c>
      <c r="S46" s="38">
        <f>R46-Q45-Q44</f>
        <v>2128.2399999999998</v>
      </c>
      <c r="T46" s="258" t="s">
        <v>129</v>
      </c>
      <c r="U46" s="38"/>
      <c r="V46" s="38"/>
      <c r="W46" s="38"/>
      <c r="X46" s="38"/>
      <c r="Y46" s="6">
        <f>3662.7-500</f>
        <v>3162.7</v>
      </c>
      <c r="Z46" s="27">
        <v>5012</v>
      </c>
      <c r="AA46" s="27"/>
      <c r="AB46" s="6">
        <f>Y46+500</f>
        <v>3662.7</v>
      </c>
      <c r="AC46" s="6"/>
      <c r="AD46" s="22">
        <f>L46</f>
        <v>2553.9</v>
      </c>
      <c r="AE46" s="6"/>
      <c r="AF46" s="6"/>
      <c r="AG46" s="6"/>
      <c r="AH46" s="6"/>
    </row>
    <row r="47" spans="1:34" ht="27.75" customHeight="1">
      <c r="A47" s="150"/>
      <c r="B47" s="104"/>
      <c r="C47" s="207"/>
      <c r="D47" s="207"/>
      <c r="E47" s="207"/>
      <c r="F47" s="207"/>
      <c r="G47" s="207"/>
      <c r="H47" s="154"/>
      <c r="I47" s="274"/>
      <c r="J47" s="39" t="s">
        <v>27</v>
      </c>
      <c r="K47" s="37">
        <f t="shared" si="9"/>
        <v>0</v>
      </c>
      <c r="L47" s="39"/>
      <c r="M47" s="40"/>
      <c r="N47" s="39"/>
      <c r="O47" s="39"/>
      <c r="P47" s="39"/>
      <c r="Q47" s="186"/>
      <c r="R47" s="198"/>
      <c r="S47" s="41"/>
      <c r="T47" s="41"/>
      <c r="U47" s="41"/>
      <c r="V47" s="41"/>
      <c r="W47" s="41"/>
      <c r="X47" s="41"/>
      <c r="Y47" s="6"/>
      <c r="Z47" s="27"/>
      <c r="AA47" s="27"/>
      <c r="AB47" s="6"/>
      <c r="AC47" s="6"/>
      <c r="AD47" s="6"/>
      <c r="AE47" s="6"/>
      <c r="AF47" s="6"/>
      <c r="AG47" s="6"/>
      <c r="AH47" s="6"/>
    </row>
    <row r="48" spans="1:34" ht="179.25" customHeight="1">
      <c r="A48" s="148"/>
      <c r="B48" s="101" t="s">
        <v>39</v>
      </c>
      <c r="C48" s="221">
        <v>2100</v>
      </c>
      <c r="D48" s="221">
        <v>2150</v>
      </c>
      <c r="E48" s="221">
        <v>2200</v>
      </c>
      <c r="F48" s="221">
        <v>2250</v>
      </c>
      <c r="G48" s="221">
        <v>2300</v>
      </c>
      <c r="H48" s="152" t="s">
        <v>95</v>
      </c>
      <c r="I48" s="311" t="s">
        <v>93</v>
      </c>
      <c r="J48" s="39" t="s">
        <v>55</v>
      </c>
      <c r="K48" s="37">
        <f t="shared" si="9"/>
        <v>8852.5</v>
      </c>
      <c r="L48" s="162">
        <v>1450</v>
      </c>
      <c r="M48" s="219">
        <f t="shared" ref="M48:O49" si="12">ROUND((L48*1.1),1)</f>
        <v>1595</v>
      </c>
      <c r="N48" s="219">
        <f t="shared" si="12"/>
        <v>1754.5</v>
      </c>
      <c r="O48" s="219">
        <f t="shared" si="12"/>
        <v>1930</v>
      </c>
      <c r="P48" s="219">
        <f>ROUND((O48*1.1),1)</f>
        <v>2123</v>
      </c>
      <c r="Q48" s="186">
        <f>1054</f>
        <v>1054</v>
      </c>
      <c r="R48" s="198"/>
      <c r="S48" s="41"/>
      <c r="T48" s="41"/>
      <c r="U48" s="41"/>
      <c r="V48" s="41"/>
      <c r="W48" s="41"/>
      <c r="X48" s="41"/>
      <c r="Y48" s="6"/>
      <c r="Z48" s="27"/>
      <c r="AA48" s="27"/>
      <c r="AB48" s="6"/>
      <c r="AC48" s="6"/>
      <c r="AD48" s="6"/>
      <c r="AE48" s="6"/>
      <c r="AF48" s="6"/>
      <c r="AG48" s="6"/>
      <c r="AH48" s="6"/>
    </row>
    <row r="49" spans="1:34" ht="27" customHeight="1">
      <c r="A49" s="149"/>
      <c r="B49" s="102"/>
      <c r="C49" s="108"/>
      <c r="D49" s="108"/>
      <c r="E49" s="108"/>
      <c r="F49" s="108"/>
      <c r="G49" s="108"/>
      <c r="H49" s="153"/>
      <c r="I49" s="312"/>
      <c r="J49" s="39" t="s">
        <v>26</v>
      </c>
      <c r="K49" s="37">
        <f t="shared" si="9"/>
        <v>66</v>
      </c>
      <c r="L49" s="37">
        <v>10.8</v>
      </c>
      <c r="M49" s="219">
        <f t="shared" si="12"/>
        <v>11.9</v>
      </c>
      <c r="N49" s="219">
        <f t="shared" si="12"/>
        <v>13.1</v>
      </c>
      <c r="O49" s="219">
        <f t="shared" si="12"/>
        <v>14.4</v>
      </c>
      <c r="P49" s="219">
        <f>ROUND((O49*1.1),1)</f>
        <v>15.8</v>
      </c>
      <c r="Q49" s="185"/>
      <c r="R49" s="200">
        <f>1063</f>
        <v>1063</v>
      </c>
      <c r="S49" s="38">
        <f>R49-Q48</f>
        <v>9</v>
      </c>
      <c r="T49" s="258" t="s">
        <v>130</v>
      </c>
      <c r="U49" s="38"/>
      <c r="V49" s="38"/>
      <c r="W49" s="38"/>
      <c r="X49" s="38"/>
      <c r="Y49" s="18">
        <f>1081-Y31</f>
        <v>1063</v>
      </c>
      <c r="Z49" s="27">
        <v>5022</v>
      </c>
      <c r="AA49" s="27"/>
      <c r="AB49" s="6"/>
      <c r="AC49" s="6"/>
      <c r="AD49" s="6"/>
      <c r="AE49" s="6"/>
      <c r="AF49" s="6"/>
      <c r="AG49" s="6"/>
      <c r="AH49" s="6"/>
    </row>
    <row r="50" spans="1:34" ht="26.25" customHeight="1">
      <c r="A50" s="149"/>
      <c r="B50" s="104"/>
      <c r="C50" s="57"/>
      <c r="D50" s="57"/>
      <c r="E50" s="57"/>
      <c r="F50" s="57"/>
      <c r="G50" s="57"/>
      <c r="H50" s="154"/>
      <c r="I50" s="313"/>
      <c r="J50" s="39" t="s">
        <v>27</v>
      </c>
      <c r="K50" s="37">
        <f t="shared" si="9"/>
        <v>0</v>
      </c>
      <c r="L50" s="39"/>
      <c r="M50" s="40"/>
      <c r="N50" s="39"/>
      <c r="O50" s="39"/>
      <c r="P50" s="39"/>
      <c r="Q50" s="186"/>
      <c r="R50" s="198"/>
      <c r="S50" s="41"/>
      <c r="T50" s="41"/>
      <c r="U50" s="41"/>
      <c r="V50" s="41"/>
      <c r="W50" s="41"/>
      <c r="X50" s="41"/>
      <c r="Y50" s="6"/>
      <c r="Z50" s="27"/>
      <c r="AA50" s="27"/>
      <c r="AB50" s="6"/>
      <c r="AC50" s="6"/>
      <c r="AD50" s="6"/>
      <c r="AE50" s="6"/>
      <c r="AF50" s="6"/>
      <c r="AG50" s="6"/>
      <c r="AH50" s="6"/>
    </row>
    <row r="51" spans="1:34" ht="77.25" customHeight="1">
      <c r="A51" s="149"/>
      <c r="B51" s="101" t="s">
        <v>36</v>
      </c>
      <c r="C51" s="221">
        <v>185</v>
      </c>
      <c r="D51" s="221">
        <v>188</v>
      </c>
      <c r="E51" s="221">
        <v>190</v>
      </c>
      <c r="F51" s="221">
        <v>192</v>
      </c>
      <c r="G51" s="221">
        <v>200</v>
      </c>
      <c r="H51" s="311" t="s">
        <v>108</v>
      </c>
      <c r="I51" s="311" t="s">
        <v>92</v>
      </c>
      <c r="J51" s="39" t="s">
        <v>55</v>
      </c>
      <c r="K51" s="37">
        <f t="shared" si="9"/>
        <v>75013.399999999994</v>
      </c>
      <c r="L51" s="162">
        <v>12287</v>
      </c>
      <c r="M51" s="219">
        <f t="shared" ref="M51:O52" si="13">ROUND((L51*1.1),1)</f>
        <v>13515.7</v>
      </c>
      <c r="N51" s="219">
        <f t="shared" si="13"/>
        <v>14867.3</v>
      </c>
      <c r="O51" s="219">
        <f t="shared" si="13"/>
        <v>16354</v>
      </c>
      <c r="P51" s="219">
        <f>ROUND((O51*1.1),1)</f>
        <v>17989.400000000001</v>
      </c>
      <c r="Q51" s="186">
        <f>8399.1</f>
        <v>8399.1</v>
      </c>
      <c r="R51" s="198"/>
      <c r="S51" s="41"/>
      <c r="T51" s="41"/>
      <c r="U51" s="41"/>
      <c r="V51" s="41"/>
      <c r="W51" s="41"/>
      <c r="X51" s="41"/>
      <c r="Y51" s="6"/>
      <c r="Z51" s="27"/>
      <c r="AA51" s="27"/>
      <c r="AB51" s="6"/>
      <c r="AC51" s="6"/>
      <c r="AD51" s="173" t="s">
        <v>97</v>
      </c>
      <c r="AE51" s="6"/>
      <c r="AF51" s="6"/>
      <c r="AG51" s="6"/>
      <c r="AH51" s="6"/>
    </row>
    <row r="52" spans="1:34" ht="78" customHeight="1">
      <c r="A52" s="149"/>
      <c r="B52" s="102"/>
      <c r="C52" s="222"/>
      <c r="D52" s="222"/>
      <c r="E52" s="222"/>
      <c r="F52" s="222"/>
      <c r="G52" s="222"/>
      <c r="H52" s="312"/>
      <c r="I52" s="312"/>
      <c r="J52" s="39" t="s">
        <v>26</v>
      </c>
      <c r="K52" s="37">
        <f>SUM(L52:P52)</f>
        <v>27432.100000000002</v>
      </c>
      <c r="L52" s="37">
        <v>4493.3</v>
      </c>
      <c r="M52" s="219">
        <f t="shared" si="13"/>
        <v>4942.6000000000004</v>
      </c>
      <c r="N52" s="219">
        <f t="shared" si="13"/>
        <v>5436.9</v>
      </c>
      <c r="O52" s="219">
        <f t="shared" si="13"/>
        <v>5980.6</v>
      </c>
      <c r="P52" s="219">
        <f>ROUND((O52*1.1),1)</f>
        <v>6578.7</v>
      </c>
      <c r="Q52" s="185"/>
      <c r="R52" s="200">
        <f>33+12110.5</f>
        <v>12143.5</v>
      </c>
      <c r="S52" s="38">
        <f>R52-Q51</f>
        <v>3744.3999999999996</v>
      </c>
      <c r="T52" s="258" t="s">
        <v>131</v>
      </c>
      <c r="U52" s="38">
        <f>R52-Q51</f>
        <v>3744.3999999999996</v>
      </c>
      <c r="V52" s="38">
        <f>U52*1.2</f>
        <v>4493.28</v>
      </c>
      <c r="W52" s="38"/>
      <c r="X52" s="38"/>
      <c r="Y52" s="21">
        <f>10922</f>
        <v>10922</v>
      </c>
      <c r="Z52" s="27">
        <v>5062</v>
      </c>
      <c r="AA52" s="27"/>
      <c r="AB52" s="6">
        <v>26271.599999999999</v>
      </c>
      <c r="AC52" s="6"/>
      <c r="AD52" s="22">
        <f>L52+L55+L71</f>
        <v>30921.3</v>
      </c>
      <c r="AE52" s="6"/>
      <c r="AF52" s="6"/>
      <c r="AG52" s="6"/>
      <c r="AH52" s="6"/>
    </row>
    <row r="53" spans="1:34" ht="74.25" customHeight="1">
      <c r="A53" s="149"/>
      <c r="B53" s="104"/>
      <c r="C53" s="223"/>
      <c r="D53" s="223"/>
      <c r="E53" s="223"/>
      <c r="F53" s="223"/>
      <c r="G53" s="223"/>
      <c r="H53" s="313"/>
      <c r="I53" s="313"/>
      <c r="J53" s="39" t="s">
        <v>27</v>
      </c>
      <c r="K53" s="37">
        <f t="shared" si="9"/>
        <v>0</v>
      </c>
      <c r="L53" s="39"/>
      <c r="M53" s="40"/>
      <c r="N53" s="39"/>
      <c r="O53" s="39"/>
      <c r="P53" s="39"/>
      <c r="Q53" s="186"/>
      <c r="R53" s="198"/>
      <c r="S53" s="41"/>
      <c r="T53" s="41"/>
      <c r="U53" s="41"/>
      <c r="V53" s="41"/>
      <c r="W53" s="41"/>
      <c r="X53" s="41"/>
      <c r="Y53" s="6"/>
      <c r="Z53" s="27"/>
      <c r="AA53" s="27"/>
      <c r="AB53" s="6"/>
      <c r="AC53" s="6"/>
      <c r="AD53" s="6"/>
      <c r="AE53" s="6"/>
      <c r="AF53" s="6"/>
      <c r="AG53" s="6"/>
      <c r="AH53" s="6"/>
    </row>
    <row r="54" spans="1:34" ht="59.25" customHeight="1">
      <c r="A54" s="149"/>
      <c r="B54" s="337" t="s">
        <v>96</v>
      </c>
      <c r="C54" s="221">
        <v>4</v>
      </c>
      <c r="D54" s="221"/>
      <c r="E54" s="221"/>
      <c r="F54" s="221"/>
      <c r="G54" s="221">
        <v>4</v>
      </c>
      <c r="H54" s="311" t="s">
        <v>98</v>
      </c>
      <c r="I54" s="311" t="s">
        <v>92</v>
      </c>
      <c r="J54" s="39" t="s">
        <v>55</v>
      </c>
      <c r="K54" s="37">
        <f t="shared" si="9"/>
        <v>9000</v>
      </c>
      <c r="L54" s="162">
        <v>4000</v>
      </c>
      <c r="M54" s="40"/>
      <c r="N54" s="39"/>
      <c r="O54" s="39"/>
      <c r="P54" s="162">
        <v>5000</v>
      </c>
      <c r="Q54" s="186"/>
      <c r="R54" s="198"/>
      <c r="S54" s="41"/>
      <c r="T54" s="41"/>
      <c r="U54" s="41"/>
      <c r="V54" s="41"/>
      <c r="W54" s="41"/>
      <c r="X54" s="41"/>
      <c r="Y54" s="6"/>
      <c r="Z54" s="27"/>
      <c r="AA54" s="27"/>
      <c r="AB54" s="6"/>
      <c r="AC54" s="6"/>
      <c r="AD54" s="6"/>
      <c r="AE54" s="6"/>
      <c r="AF54" s="6"/>
      <c r="AG54" s="6"/>
      <c r="AH54" s="6"/>
    </row>
    <row r="55" spans="1:34" ht="49.5" customHeight="1">
      <c r="A55" s="149"/>
      <c r="B55" s="338"/>
      <c r="C55" s="222"/>
      <c r="D55" s="222"/>
      <c r="E55" s="222"/>
      <c r="F55" s="222"/>
      <c r="G55" s="222"/>
      <c r="H55" s="312"/>
      <c r="I55" s="312"/>
      <c r="J55" s="39" t="s">
        <v>26</v>
      </c>
      <c r="K55" s="37">
        <f t="shared" si="9"/>
        <v>9000</v>
      </c>
      <c r="L55" s="37">
        <v>4000</v>
      </c>
      <c r="M55" s="37"/>
      <c r="N55" s="37"/>
      <c r="O55" s="37"/>
      <c r="P55" s="37">
        <v>5000</v>
      </c>
      <c r="Q55" s="185"/>
      <c r="R55" s="200"/>
      <c r="S55" s="38"/>
      <c r="T55" s="38"/>
      <c r="U55" s="38"/>
      <c r="V55" s="38"/>
      <c r="W55" s="38"/>
      <c r="X55" s="38"/>
      <c r="Y55" s="21"/>
      <c r="Z55" s="27"/>
      <c r="AA55" s="27"/>
      <c r="AB55" s="6"/>
      <c r="AC55" s="6"/>
      <c r="AD55" s="22"/>
      <c r="AE55" s="6"/>
      <c r="AF55" s="6"/>
      <c r="AG55" s="6"/>
      <c r="AH55" s="6"/>
    </row>
    <row r="56" spans="1:34" ht="53.25" customHeight="1">
      <c r="A56" s="149"/>
      <c r="B56" s="104"/>
      <c r="C56" s="223"/>
      <c r="D56" s="223"/>
      <c r="E56" s="223"/>
      <c r="F56" s="223"/>
      <c r="G56" s="223"/>
      <c r="H56" s="147"/>
      <c r="I56" s="313"/>
      <c r="J56" s="39" t="s">
        <v>27</v>
      </c>
      <c r="K56" s="37">
        <f t="shared" si="9"/>
        <v>0</v>
      </c>
      <c r="L56" s="39"/>
      <c r="M56" s="40"/>
      <c r="N56" s="39"/>
      <c r="O56" s="39"/>
      <c r="P56" s="39"/>
      <c r="Q56" s="186"/>
      <c r="R56" s="198"/>
      <c r="S56" s="41"/>
      <c r="T56" s="41"/>
      <c r="U56" s="41"/>
      <c r="V56" s="41"/>
      <c r="W56" s="41"/>
      <c r="X56" s="41"/>
      <c r="Y56" s="6"/>
      <c r="Z56" s="27"/>
      <c r="AA56" s="27"/>
      <c r="AB56" s="6"/>
      <c r="AC56" s="6"/>
      <c r="AD56" s="6"/>
      <c r="AE56" s="6"/>
      <c r="AF56" s="6"/>
      <c r="AG56" s="6"/>
      <c r="AH56" s="6"/>
    </row>
    <row r="57" spans="1:34" ht="28.5" customHeight="1">
      <c r="A57" s="149"/>
      <c r="B57" s="311" t="s">
        <v>99</v>
      </c>
      <c r="C57" s="221">
        <v>20</v>
      </c>
      <c r="D57" s="221">
        <v>20</v>
      </c>
      <c r="E57" s="221">
        <v>20</v>
      </c>
      <c r="F57" s="221">
        <v>20</v>
      </c>
      <c r="G57" s="221">
        <v>20</v>
      </c>
      <c r="H57" s="311" t="s">
        <v>166</v>
      </c>
      <c r="I57" s="311" t="s">
        <v>49</v>
      </c>
      <c r="J57" s="39" t="s">
        <v>55</v>
      </c>
      <c r="K57" s="37">
        <f t="shared" si="9"/>
        <v>14812.7</v>
      </c>
      <c r="L57" s="162">
        <v>2426.3000000000002</v>
      </c>
      <c r="M57" s="219">
        <f>ROUND((L57*1.1),1)</f>
        <v>2668.9</v>
      </c>
      <c r="N57" s="219">
        <f>ROUND((M57*1.1),1)</f>
        <v>2935.8</v>
      </c>
      <c r="O57" s="219">
        <f>ROUND((N57*1.1),1)</f>
        <v>3229.4</v>
      </c>
      <c r="P57" s="219">
        <f>ROUND((O57*1.1),1)</f>
        <v>3552.3</v>
      </c>
      <c r="Q57" s="186">
        <f>1717.8</f>
        <v>1717.8</v>
      </c>
      <c r="R57" s="198"/>
      <c r="S57" s="41"/>
      <c r="T57" s="41"/>
      <c r="U57" s="41"/>
      <c r="V57" s="41"/>
      <c r="W57" s="41"/>
      <c r="X57" s="41"/>
      <c r="Y57" s="6"/>
      <c r="Z57" s="27"/>
      <c r="AA57" s="27"/>
      <c r="AB57" s="6"/>
      <c r="AC57" s="6"/>
      <c r="AD57" s="6"/>
      <c r="AE57" s="6"/>
      <c r="AF57" s="6"/>
      <c r="AG57" s="6"/>
      <c r="AH57" s="6"/>
    </row>
    <row r="58" spans="1:34" ht="27.75" customHeight="1">
      <c r="A58" s="149"/>
      <c r="B58" s="312"/>
      <c r="C58" s="222"/>
      <c r="D58" s="222"/>
      <c r="E58" s="222"/>
      <c r="F58" s="222"/>
      <c r="G58" s="222"/>
      <c r="H58" s="312"/>
      <c r="I58" s="312"/>
      <c r="J58" s="39" t="s">
        <v>26</v>
      </c>
      <c r="K58" s="37">
        <f t="shared" si="9"/>
        <v>0</v>
      </c>
      <c r="L58" s="37"/>
      <c r="M58" s="37"/>
      <c r="N58" s="37"/>
      <c r="O58" s="37"/>
      <c r="P58" s="37"/>
      <c r="Q58" s="185"/>
      <c r="R58" s="200">
        <f>1717.8</f>
        <v>1717.8</v>
      </c>
      <c r="S58" s="38">
        <f>R58-Q57</f>
        <v>0</v>
      </c>
      <c r="T58" s="258" t="s">
        <v>132</v>
      </c>
      <c r="U58" s="38"/>
      <c r="V58" s="38"/>
      <c r="W58" s="38"/>
      <c r="X58" s="38"/>
      <c r="Y58" s="21">
        <v>1717.8</v>
      </c>
      <c r="Z58" s="27">
        <v>5062</v>
      </c>
      <c r="AA58" s="27"/>
      <c r="AB58" s="6"/>
      <c r="AC58" s="6"/>
      <c r="AD58" s="6"/>
      <c r="AE58" s="6"/>
      <c r="AF58" s="6"/>
      <c r="AG58" s="6"/>
      <c r="AH58" s="6"/>
    </row>
    <row r="59" spans="1:34" ht="27.75" customHeight="1">
      <c r="A59" s="149"/>
      <c r="B59" s="313"/>
      <c r="C59" s="223"/>
      <c r="D59" s="223"/>
      <c r="E59" s="223"/>
      <c r="F59" s="223"/>
      <c r="G59" s="223"/>
      <c r="H59" s="313"/>
      <c r="I59" s="313"/>
      <c r="J59" s="39" t="s">
        <v>27</v>
      </c>
      <c r="K59" s="37">
        <f t="shared" si="9"/>
        <v>0</v>
      </c>
      <c r="L59" s="39"/>
      <c r="M59" s="40"/>
      <c r="N59" s="39"/>
      <c r="O59" s="39"/>
      <c r="P59" s="39"/>
      <c r="Q59" s="186"/>
      <c r="R59" s="198"/>
      <c r="S59" s="41"/>
      <c r="T59" s="41"/>
      <c r="U59" s="41"/>
      <c r="V59" s="41"/>
      <c r="W59" s="41"/>
      <c r="X59" s="41"/>
      <c r="Y59" s="6"/>
      <c r="Z59" s="27"/>
      <c r="AA59" s="27"/>
      <c r="AB59" s="6"/>
      <c r="AC59" s="6"/>
      <c r="AD59" s="6"/>
      <c r="AE59" s="6"/>
      <c r="AF59" s="6"/>
      <c r="AG59" s="6"/>
      <c r="AH59" s="6"/>
    </row>
    <row r="60" spans="1:34" ht="36" customHeight="1">
      <c r="A60" s="149"/>
      <c r="B60" s="311" t="s">
        <v>35</v>
      </c>
      <c r="C60" s="221">
        <v>4</v>
      </c>
      <c r="D60" s="221">
        <v>8</v>
      </c>
      <c r="E60" s="221">
        <v>12</v>
      </c>
      <c r="F60" s="221">
        <v>15</v>
      </c>
      <c r="G60" s="221">
        <v>20</v>
      </c>
      <c r="H60" s="311" t="s">
        <v>66</v>
      </c>
      <c r="I60" s="311" t="s">
        <v>167</v>
      </c>
      <c r="J60" s="39" t="s">
        <v>55</v>
      </c>
      <c r="K60" s="37">
        <f t="shared" si="9"/>
        <v>0</v>
      </c>
      <c r="L60" s="39"/>
      <c r="M60" s="40"/>
      <c r="N60" s="39"/>
      <c r="O60" s="39"/>
      <c r="P60" s="39"/>
      <c r="Q60" s="186"/>
      <c r="R60" s="198"/>
      <c r="S60" s="41"/>
      <c r="T60" s="41"/>
      <c r="U60" s="41"/>
      <c r="V60" s="41"/>
      <c r="W60" s="41"/>
      <c r="X60" s="41"/>
      <c r="Y60" s="6"/>
      <c r="Z60" s="27"/>
      <c r="AA60" s="27"/>
      <c r="AB60" s="6"/>
      <c r="AC60" s="6"/>
      <c r="AD60" s="6"/>
      <c r="AE60" s="6"/>
      <c r="AF60" s="6"/>
      <c r="AG60" s="6"/>
      <c r="AH60" s="6"/>
    </row>
    <row r="61" spans="1:34" ht="34.5" customHeight="1">
      <c r="A61" s="149"/>
      <c r="B61" s="312"/>
      <c r="C61" s="222"/>
      <c r="D61" s="222"/>
      <c r="E61" s="222"/>
      <c r="F61" s="222"/>
      <c r="G61" s="222"/>
      <c r="H61" s="312"/>
      <c r="I61" s="312"/>
      <c r="J61" s="39" t="s">
        <v>26</v>
      </c>
      <c r="K61" s="37">
        <f t="shared" si="9"/>
        <v>0</v>
      </c>
      <c r="L61" s="39"/>
      <c r="M61" s="40"/>
      <c r="N61" s="39"/>
      <c r="O61" s="39"/>
      <c r="P61" s="39"/>
      <c r="Q61" s="186"/>
      <c r="R61" s="198"/>
      <c r="S61" s="41"/>
      <c r="T61" s="41"/>
      <c r="U61" s="41"/>
      <c r="V61" s="41"/>
      <c r="W61" s="41"/>
      <c r="X61" s="41"/>
      <c r="Y61" s="6"/>
      <c r="Z61" s="27">
        <v>5031</v>
      </c>
      <c r="AA61" s="27"/>
      <c r="AB61" s="6"/>
      <c r="AC61" s="6"/>
      <c r="AD61" s="6"/>
      <c r="AE61" s="6"/>
      <c r="AF61" s="6"/>
      <c r="AG61" s="6"/>
      <c r="AH61" s="6"/>
    </row>
    <row r="62" spans="1:34" ht="36" customHeight="1">
      <c r="A62" s="149"/>
      <c r="B62" s="313"/>
      <c r="C62" s="223"/>
      <c r="D62" s="223"/>
      <c r="E62" s="223"/>
      <c r="F62" s="223"/>
      <c r="G62" s="223"/>
      <c r="H62" s="313"/>
      <c r="I62" s="313"/>
      <c r="J62" s="39" t="s">
        <v>27</v>
      </c>
      <c r="K62" s="37">
        <f t="shared" si="9"/>
        <v>0</v>
      </c>
      <c r="L62" s="39"/>
      <c r="M62" s="40"/>
      <c r="N62" s="39"/>
      <c r="O62" s="39"/>
      <c r="P62" s="39"/>
      <c r="Q62" s="186"/>
      <c r="R62" s="198"/>
      <c r="S62" s="41"/>
      <c r="T62" s="41"/>
      <c r="U62" s="41"/>
      <c r="V62" s="41"/>
      <c r="W62" s="41"/>
      <c r="X62" s="41"/>
      <c r="Y62" s="6"/>
      <c r="Z62" s="27"/>
      <c r="AA62" s="27"/>
      <c r="AB62" s="6"/>
      <c r="AC62" s="6"/>
      <c r="AD62" s="6"/>
      <c r="AE62" s="6"/>
      <c r="AF62" s="6"/>
      <c r="AG62" s="6"/>
      <c r="AH62" s="6"/>
    </row>
    <row r="63" spans="1:34" ht="27" customHeight="1">
      <c r="A63" s="149"/>
      <c r="B63" s="311" t="s">
        <v>165</v>
      </c>
      <c r="C63" s="221">
        <v>8000</v>
      </c>
      <c r="D63" s="221">
        <v>9000</v>
      </c>
      <c r="E63" s="221">
        <v>10000</v>
      </c>
      <c r="F63" s="221">
        <v>11000</v>
      </c>
      <c r="G63" s="221">
        <v>12000</v>
      </c>
      <c r="H63" s="311" t="s">
        <v>187</v>
      </c>
      <c r="I63" s="274"/>
      <c r="J63" s="39" t="s">
        <v>55</v>
      </c>
      <c r="K63" s="37">
        <f t="shared" si="9"/>
        <v>0</v>
      </c>
      <c r="L63" s="39"/>
      <c r="M63" s="40"/>
      <c r="N63" s="39"/>
      <c r="O63" s="39"/>
      <c r="P63" s="39"/>
      <c r="Q63" s="186"/>
      <c r="R63" s="198"/>
      <c r="S63" s="41"/>
      <c r="T63" s="41"/>
      <c r="U63" s="41"/>
      <c r="V63" s="41"/>
      <c r="W63" s="41"/>
      <c r="X63" s="41"/>
      <c r="Y63" s="6"/>
      <c r="Z63" s="27"/>
      <c r="AA63" s="27"/>
      <c r="AB63" s="6"/>
      <c r="AC63" s="6"/>
      <c r="AD63" s="6"/>
      <c r="AE63" s="6"/>
      <c r="AF63" s="6"/>
      <c r="AG63" s="6"/>
      <c r="AH63" s="6"/>
    </row>
    <row r="64" spans="1:34" ht="31.5" customHeight="1">
      <c r="A64" s="149"/>
      <c r="B64" s="312"/>
      <c r="C64" s="222"/>
      <c r="D64" s="222"/>
      <c r="E64" s="222"/>
      <c r="F64" s="222"/>
      <c r="G64" s="222"/>
      <c r="H64" s="312"/>
      <c r="I64" s="274" t="s">
        <v>50</v>
      </c>
      <c r="J64" s="39" t="s">
        <v>26</v>
      </c>
      <c r="K64" s="37">
        <f t="shared" si="9"/>
        <v>0</v>
      </c>
      <c r="L64" s="39"/>
      <c r="M64" s="40"/>
      <c r="N64" s="39"/>
      <c r="O64" s="39"/>
      <c r="P64" s="39"/>
      <c r="Q64" s="186"/>
      <c r="R64" s="198"/>
      <c r="S64" s="41"/>
      <c r="T64" s="41"/>
      <c r="U64" s="41"/>
      <c r="V64" s="41"/>
      <c r="W64" s="41"/>
      <c r="X64" s="41"/>
      <c r="Y64" s="6"/>
      <c r="Z64" s="27"/>
      <c r="AA64" s="27"/>
      <c r="AB64" s="6"/>
      <c r="AC64" s="6"/>
      <c r="AD64" s="6"/>
      <c r="AE64" s="6"/>
      <c r="AF64" s="6"/>
      <c r="AG64" s="6"/>
      <c r="AH64" s="6"/>
    </row>
    <row r="65" spans="1:34" ht="29.25" customHeight="1">
      <c r="A65" s="149"/>
      <c r="B65" s="313"/>
      <c r="C65" s="223"/>
      <c r="D65" s="223"/>
      <c r="E65" s="223"/>
      <c r="F65" s="223"/>
      <c r="G65" s="223"/>
      <c r="H65" s="313"/>
      <c r="I65" s="274"/>
      <c r="J65" s="39" t="s">
        <v>27</v>
      </c>
      <c r="K65" s="37">
        <f t="shared" si="9"/>
        <v>0</v>
      </c>
      <c r="L65" s="39"/>
      <c r="M65" s="40"/>
      <c r="N65" s="39"/>
      <c r="O65" s="39"/>
      <c r="P65" s="39"/>
      <c r="Q65" s="186"/>
      <c r="R65" s="198"/>
      <c r="S65" s="41"/>
      <c r="T65" s="41"/>
      <c r="U65" s="41"/>
      <c r="V65" s="41"/>
      <c r="W65" s="41"/>
      <c r="X65" s="41"/>
      <c r="Y65" s="6"/>
      <c r="Z65" s="27"/>
      <c r="AA65" s="27"/>
      <c r="AB65" s="6"/>
      <c r="AC65" s="6"/>
      <c r="AD65" s="6"/>
      <c r="AE65" s="6"/>
      <c r="AF65" s="6"/>
      <c r="AG65" s="6"/>
      <c r="AH65" s="6"/>
    </row>
    <row r="66" spans="1:34" ht="48" customHeight="1">
      <c r="A66" s="149"/>
      <c r="B66" s="311" t="s">
        <v>37</v>
      </c>
      <c r="C66" s="221">
        <v>200</v>
      </c>
      <c r="D66" s="221">
        <v>300</v>
      </c>
      <c r="E66" s="221">
        <v>400</v>
      </c>
      <c r="F66" s="221">
        <v>500</v>
      </c>
      <c r="G66" s="221">
        <v>600</v>
      </c>
      <c r="H66" s="311" t="s">
        <v>188</v>
      </c>
      <c r="I66" s="274"/>
      <c r="J66" s="39" t="s">
        <v>55</v>
      </c>
      <c r="K66" s="37">
        <f t="shared" si="9"/>
        <v>0</v>
      </c>
      <c r="L66" s="39"/>
      <c r="M66" s="40"/>
      <c r="N66" s="39"/>
      <c r="O66" s="39"/>
      <c r="P66" s="39"/>
      <c r="Q66" s="186"/>
      <c r="R66" s="198"/>
      <c r="S66" s="41"/>
      <c r="T66" s="41"/>
      <c r="U66" s="41"/>
      <c r="V66" s="41"/>
      <c r="W66" s="41"/>
      <c r="X66" s="41"/>
      <c r="Y66" s="6"/>
      <c r="Z66" s="27"/>
      <c r="AA66" s="27"/>
      <c r="AB66" s="6"/>
      <c r="AC66" s="6"/>
      <c r="AD66" s="6"/>
      <c r="AE66" s="6"/>
      <c r="AF66" s="6"/>
      <c r="AG66" s="6"/>
      <c r="AH66" s="6"/>
    </row>
    <row r="67" spans="1:34" ht="39.75" customHeight="1">
      <c r="A67" s="149"/>
      <c r="B67" s="312"/>
      <c r="C67" s="222"/>
      <c r="D67" s="222"/>
      <c r="E67" s="222"/>
      <c r="F67" s="222"/>
      <c r="G67" s="222"/>
      <c r="H67" s="312"/>
      <c r="I67" s="274" t="s">
        <v>50</v>
      </c>
      <c r="J67" s="39" t="s">
        <v>26</v>
      </c>
      <c r="K67" s="37">
        <f t="shared" si="9"/>
        <v>0</v>
      </c>
      <c r="L67" s="39"/>
      <c r="M67" s="40"/>
      <c r="N67" s="39"/>
      <c r="O67" s="39"/>
      <c r="P67" s="39"/>
      <c r="Q67" s="186"/>
      <c r="R67" s="198"/>
      <c r="S67" s="41"/>
      <c r="T67" s="41"/>
      <c r="U67" s="41"/>
      <c r="V67" s="41"/>
      <c r="W67" s="41"/>
      <c r="X67" s="41"/>
      <c r="Y67" s="6"/>
      <c r="Z67" s="27"/>
      <c r="AA67" s="27"/>
      <c r="AB67" s="6"/>
      <c r="AC67" s="6"/>
      <c r="AD67" s="6"/>
      <c r="AE67" s="6"/>
      <c r="AF67" s="6"/>
      <c r="AG67" s="6"/>
      <c r="AH67" s="6"/>
    </row>
    <row r="68" spans="1:34" ht="55.5" customHeight="1">
      <c r="A68" s="150"/>
      <c r="B68" s="99"/>
      <c r="C68" s="223"/>
      <c r="D68" s="223"/>
      <c r="E68" s="223"/>
      <c r="F68" s="223"/>
      <c r="G68" s="223"/>
      <c r="H68" s="313"/>
      <c r="I68" s="274"/>
      <c r="J68" s="39" t="s">
        <v>27</v>
      </c>
      <c r="K68" s="37">
        <f t="shared" si="9"/>
        <v>0</v>
      </c>
      <c r="L68" s="39"/>
      <c r="M68" s="40"/>
      <c r="N68" s="39"/>
      <c r="O68" s="39"/>
      <c r="P68" s="39"/>
      <c r="Q68" s="186"/>
      <c r="R68" s="198"/>
      <c r="S68" s="41"/>
      <c r="T68" s="41"/>
      <c r="U68" s="41"/>
      <c r="V68" s="41"/>
      <c r="W68" s="41"/>
      <c r="X68" s="41"/>
      <c r="Y68" s="6"/>
      <c r="Z68" s="27"/>
      <c r="AA68" s="27"/>
      <c r="AB68" s="6"/>
      <c r="AC68" s="6"/>
      <c r="AD68" s="6"/>
      <c r="AE68" s="6"/>
      <c r="AF68" s="6"/>
      <c r="AG68" s="6"/>
      <c r="AH68" s="6"/>
    </row>
    <row r="69" spans="1:34" ht="20.100000000000001" customHeight="1">
      <c r="A69" s="151" t="s">
        <v>69</v>
      </c>
      <c r="B69" s="110"/>
      <c r="C69" s="225"/>
      <c r="D69" s="225"/>
      <c r="E69" s="225"/>
      <c r="F69" s="225"/>
      <c r="G69" s="225"/>
      <c r="H69" s="110"/>
      <c r="I69" s="111"/>
      <c r="J69" s="45"/>
      <c r="K69" s="288">
        <f t="shared" si="9"/>
        <v>288893.5</v>
      </c>
      <c r="L69" s="46">
        <f t="shared" ref="L69:Q69" si="14">SUM(L40:L68)</f>
        <v>52371.700000000012</v>
      </c>
      <c r="M69" s="46">
        <f t="shared" si="14"/>
        <v>48808.800000000003</v>
      </c>
      <c r="N69" s="46">
        <f t="shared" si="14"/>
        <v>53689.700000000004</v>
      </c>
      <c r="O69" s="46">
        <f t="shared" si="14"/>
        <v>59058.700000000004</v>
      </c>
      <c r="P69" s="46">
        <f t="shared" si="14"/>
        <v>74964.600000000006</v>
      </c>
      <c r="Q69" s="46">
        <f t="shared" si="14"/>
        <v>18960.785</v>
      </c>
      <c r="R69" s="46">
        <f>SUM(R40:R68)</f>
        <v>34318.200000000004</v>
      </c>
      <c r="S69" s="46">
        <f>SUM(S40:S68)</f>
        <v>15357.415000000001</v>
      </c>
      <c r="T69" s="46"/>
      <c r="U69" s="46"/>
      <c r="V69" s="46"/>
      <c r="W69" s="46"/>
      <c r="X69" s="46"/>
      <c r="Y69" s="6"/>
      <c r="Z69" s="27"/>
      <c r="AA69" s="27"/>
      <c r="AB69" s="6"/>
      <c r="AC69" s="6"/>
      <c r="AD69" s="6"/>
      <c r="AE69" s="6"/>
      <c r="AF69" s="6"/>
      <c r="AG69" s="6"/>
      <c r="AH69" s="6"/>
    </row>
    <row r="70" spans="1:34" ht="20.100000000000001" customHeight="1">
      <c r="A70" s="112" t="s">
        <v>38</v>
      </c>
      <c r="B70" s="113"/>
      <c r="C70" s="226"/>
      <c r="D70" s="226"/>
      <c r="E70" s="226"/>
      <c r="F70" s="226"/>
      <c r="G70" s="226"/>
      <c r="H70" s="113"/>
      <c r="I70" s="114"/>
      <c r="J70" s="45" t="s">
        <v>55</v>
      </c>
      <c r="K70" s="288">
        <f t="shared" si="9"/>
        <v>167388.6</v>
      </c>
      <c r="L70" s="46">
        <f t="shared" ref="L70:S70" si="15">L40+L41+L44+L45+L48+L51+L54+L57+L60+L63+L66</f>
        <v>29943.7</v>
      </c>
      <c r="M70" s="46">
        <f t="shared" si="15"/>
        <v>28538</v>
      </c>
      <c r="N70" s="46">
        <f t="shared" si="15"/>
        <v>31391.8</v>
      </c>
      <c r="O70" s="46">
        <f t="shared" si="15"/>
        <v>34531</v>
      </c>
      <c r="P70" s="46">
        <f t="shared" si="15"/>
        <v>42984.100000000006</v>
      </c>
      <c r="Q70" s="46">
        <f t="shared" si="15"/>
        <v>18960.785</v>
      </c>
      <c r="R70" s="46">
        <f t="shared" si="15"/>
        <v>0</v>
      </c>
      <c r="S70" s="46">
        <f t="shared" si="15"/>
        <v>0</v>
      </c>
      <c r="T70" s="46"/>
      <c r="U70" s="46"/>
      <c r="V70" s="46"/>
      <c r="W70" s="46"/>
      <c r="X70" s="46"/>
      <c r="Y70" s="6"/>
      <c r="Z70" s="27"/>
      <c r="AA70" s="27"/>
      <c r="AB70" s="6"/>
      <c r="AC70" s="6"/>
      <c r="AD70" s="6"/>
      <c r="AE70" s="6"/>
      <c r="AF70" s="6"/>
      <c r="AG70" s="6"/>
      <c r="AH70" s="6"/>
    </row>
    <row r="71" spans="1:34" ht="20.100000000000001" customHeight="1">
      <c r="A71" s="115"/>
      <c r="B71" s="116"/>
      <c r="C71" s="227"/>
      <c r="D71" s="227"/>
      <c r="E71" s="227"/>
      <c r="F71" s="227"/>
      <c r="G71" s="227"/>
      <c r="H71" s="116"/>
      <c r="I71" s="117"/>
      <c r="J71" s="45" t="s">
        <v>26</v>
      </c>
      <c r="K71" s="288">
        <f t="shared" si="9"/>
        <v>121504.90000000001</v>
      </c>
      <c r="L71" s="46">
        <f t="shared" ref="L71:Q72" si="16">L42+L46+L49+L52+L55+L58+L61+L64+L67</f>
        <v>22428</v>
      </c>
      <c r="M71" s="46">
        <f t="shared" si="16"/>
        <v>20270.8</v>
      </c>
      <c r="N71" s="46">
        <f t="shared" si="16"/>
        <v>22297.9</v>
      </c>
      <c r="O71" s="46">
        <f t="shared" si="16"/>
        <v>24527.700000000004</v>
      </c>
      <c r="P71" s="46">
        <f t="shared" si="16"/>
        <v>31980.5</v>
      </c>
      <c r="Q71" s="46">
        <f t="shared" si="16"/>
        <v>0</v>
      </c>
      <c r="R71" s="46">
        <f>R42+R46+R49+R52+R55+R58+R61+R64+R67</f>
        <v>34318.200000000004</v>
      </c>
      <c r="S71" s="46">
        <f>S42+S46+S49+S52+S55+S58+S61+S64+S67</f>
        <v>15357.415000000001</v>
      </c>
      <c r="T71" s="46"/>
      <c r="U71" s="46"/>
      <c r="V71" s="46"/>
      <c r="W71" s="46"/>
      <c r="X71" s="46"/>
      <c r="Y71" s="6"/>
      <c r="Z71" s="27"/>
      <c r="AA71" s="27"/>
      <c r="AB71" s="6"/>
      <c r="AC71" s="6"/>
      <c r="AD71" s="6"/>
      <c r="AE71" s="6"/>
      <c r="AF71" s="6"/>
      <c r="AG71" s="6"/>
      <c r="AH71" s="6"/>
    </row>
    <row r="72" spans="1:34" ht="20.100000000000001" customHeight="1">
      <c r="A72" s="118"/>
      <c r="B72" s="119"/>
      <c r="C72" s="228"/>
      <c r="D72" s="228"/>
      <c r="E72" s="228"/>
      <c r="F72" s="228"/>
      <c r="G72" s="228"/>
      <c r="H72" s="119"/>
      <c r="I72" s="120"/>
      <c r="J72" s="45" t="s">
        <v>27</v>
      </c>
      <c r="K72" s="288">
        <f t="shared" si="9"/>
        <v>0</v>
      </c>
      <c r="L72" s="46">
        <f t="shared" si="16"/>
        <v>0</v>
      </c>
      <c r="M72" s="46">
        <f t="shared" si="16"/>
        <v>0</v>
      </c>
      <c r="N72" s="46">
        <f t="shared" si="16"/>
        <v>0</v>
      </c>
      <c r="O72" s="46">
        <f t="shared" si="16"/>
        <v>0</v>
      </c>
      <c r="P72" s="46">
        <f t="shared" si="16"/>
        <v>0</v>
      </c>
      <c r="Q72" s="46">
        <f t="shared" si="16"/>
        <v>0</v>
      </c>
      <c r="R72" s="46">
        <f>R43+R47+R50+R53+R56+R59+R62+R65+R68</f>
        <v>0</v>
      </c>
      <c r="S72" s="46">
        <f>S43+S47+S50+S53+S56+S59+S62+S65+S68</f>
        <v>0</v>
      </c>
      <c r="T72" s="46"/>
      <c r="U72" s="46"/>
      <c r="V72" s="46"/>
      <c r="W72" s="46"/>
      <c r="X72" s="46"/>
      <c r="Y72" s="6"/>
      <c r="Z72" s="27"/>
      <c r="AA72" s="27"/>
      <c r="AB72" s="6"/>
      <c r="AC72" s="6"/>
      <c r="AD72" s="6"/>
      <c r="AE72" s="6"/>
      <c r="AF72" s="6"/>
      <c r="AG72" s="6"/>
      <c r="AH72" s="6"/>
    </row>
    <row r="73" spans="1:34" ht="96" customHeight="1">
      <c r="A73" s="96" t="s">
        <v>72</v>
      </c>
      <c r="B73" s="101" t="s">
        <v>19</v>
      </c>
      <c r="C73" s="221">
        <v>25</v>
      </c>
      <c r="D73" s="221">
        <v>25</v>
      </c>
      <c r="E73" s="221">
        <v>25</v>
      </c>
      <c r="F73" s="221">
        <v>25</v>
      </c>
      <c r="G73" s="221">
        <v>25</v>
      </c>
      <c r="H73" s="311" t="s">
        <v>172</v>
      </c>
      <c r="I73" s="311" t="s">
        <v>101</v>
      </c>
      <c r="J73" s="39" t="s">
        <v>55</v>
      </c>
      <c r="K73" s="37">
        <f t="shared" si="9"/>
        <v>75131.199999999997</v>
      </c>
      <c r="L73" s="162">
        <v>12306.3</v>
      </c>
      <c r="M73" s="219">
        <f t="shared" ref="M73:P74" si="17">ROUND((L73*1.1),1)</f>
        <v>13536.9</v>
      </c>
      <c r="N73" s="219">
        <f t="shared" si="17"/>
        <v>14890.6</v>
      </c>
      <c r="O73" s="219">
        <f t="shared" si="17"/>
        <v>16379.7</v>
      </c>
      <c r="P73" s="219">
        <f t="shared" si="17"/>
        <v>18017.7</v>
      </c>
      <c r="Q73" s="189">
        <f>10934.8</f>
        <v>10934.8</v>
      </c>
      <c r="R73" s="202"/>
      <c r="S73" s="55"/>
      <c r="T73" s="55"/>
      <c r="U73" s="55"/>
      <c r="V73" s="55"/>
      <c r="W73" s="55"/>
      <c r="X73" s="55"/>
      <c r="Y73" s="6"/>
      <c r="Z73" s="27"/>
      <c r="AA73" s="27"/>
      <c r="AB73" s="6"/>
      <c r="AC73" s="6"/>
      <c r="AD73" s="6"/>
      <c r="AE73" s="6"/>
      <c r="AF73" s="6"/>
      <c r="AG73" s="6"/>
      <c r="AH73" s="6"/>
    </row>
    <row r="74" spans="1:34" ht="72" customHeight="1">
      <c r="A74" s="97"/>
      <c r="B74" s="102"/>
      <c r="C74" s="222"/>
      <c r="D74" s="222"/>
      <c r="E74" s="222"/>
      <c r="F74" s="222"/>
      <c r="G74" s="222"/>
      <c r="H74" s="312"/>
      <c r="I74" s="312"/>
      <c r="J74" s="39" t="s">
        <v>26</v>
      </c>
      <c r="K74" s="37">
        <f t="shared" si="9"/>
        <v>84699.9</v>
      </c>
      <c r="L74" s="37">
        <f>26179.9-L73</f>
        <v>13873.600000000002</v>
      </c>
      <c r="M74" s="219">
        <f t="shared" si="17"/>
        <v>15261</v>
      </c>
      <c r="N74" s="219">
        <f t="shared" si="17"/>
        <v>16787.099999999999</v>
      </c>
      <c r="O74" s="219">
        <f t="shared" si="17"/>
        <v>18465.8</v>
      </c>
      <c r="P74" s="219">
        <f t="shared" si="17"/>
        <v>20312.400000000001</v>
      </c>
      <c r="Q74" s="185"/>
      <c r="R74" s="200">
        <f>10934.8+14786.3</f>
        <v>25721.1</v>
      </c>
      <c r="S74" s="38">
        <f>R74-Q73</f>
        <v>14786.3</v>
      </c>
      <c r="T74" s="258" t="s">
        <v>133</v>
      </c>
      <c r="U74" s="38"/>
      <c r="V74" s="38"/>
      <c r="W74" s="38"/>
      <c r="X74" s="38"/>
      <c r="Y74" s="21">
        <f>4634.8+3600+26271.6-50-Y55-Y58</f>
        <v>32738.599999999995</v>
      </c>
      <c r="Z74" s="27">
        <v>5051</v>
      </c>
      <c r="AA74" s="27"/>
      <c r="AB74" s="6"/>
      <c r="AC74" s="6"/>
      <c r="AD74" s="6"/>
      <c r="AE74" s="6"/>
      <c r="AF74" s="6"/>
      <c r="AG74" s="6"/>
      <c r="AH74" s="6"/>
    </row>
    <row r="75" spans="1:34" ht="57" customHeight="1">
      <c r="A75" s="97"/>
      <c r="B75" s="104"/>
      <c r="C75" s="223"/>
      <c r="D75" s="223"/>
      <c r="E75" s="223"/>
      <c r="F75" s="223"/>
      <c r="G75" s="223"/>
      <c r="H75" s="313"/>
      <c r="I75" s="313"/>
      <c r="J75" s="39" t="s">
        <v>27</v>
      </c>
      <c r="K75" s="37">
        <f t="shared" si="9"/>
        <v>0</v>
      </c>
      <c r="L75" s="39"/>
      <c r="M75" s="40"/>
      <c r="N75" s="39"/>
      <c r="O75" s="39"/>
      <c r="P75" s="39"/>
      <c r="Q75" s="186"/>
      <c r="R75" s="198"/>
      <c r="S75" s="41"/>
      <c r="T75" s="41"/>
      <c r="U75" s="41"/>
      <c r="V75" s="41"/>
      <c r="W75" s="41"/>
      <c r="X75" s="41"/>
      <c r="Y75" s="6"/>
      <c r="Z75" s="27"/>
      <c r="AA75" s="27">
        <v>5031</v>
      </c>
      <c r="AB75" s="6">
        <v>153235.20000000001</v>
      </c>
      <c r="AC75" s="6">
        <v>3335.8</v>
      </c>
      <c r="AD75" s="22">
        <f>L78</f>
        <v>171247.8</v>
      </c>
      <c r="AE75" s="6"/>
      <c r="AF75" s="6"/>
      <c r="AG75" s="6"/>
      <c r="AH75" s="6"/>
    </row>
    <row r="76" spans="1:34" ht="175.5" customHeight="1">
      <c r="A76" s="97"/>
      <c r="B76" s="101" t="s">
        <v>20</v>
      </c>
      <c r="C76" s="221">
        <v>33</v>
      </c>
      <c r="D76" s="221">
        <v>33</v>
      </c>
      <c r="E76" s="221">
        <v>33</v>
      </c>
      <c r="F76" s="221">
        <v>33</v>
      </c>
      <c r="G76" s="221">
        <v>33</v>
      </c>
      <c r="H76" s="311" t="s">
        <v>8</v>
      </c>
      <c r="I76" s="274" t="s">
        <v>7</v>
      </c>
      <c r="J76" s="39" t="s">
        <v>55</v>
      </c>
      <c r="K76" s="37">
        <f t="shared" si="9"/>
        <v>124612.3</v>
      </c>
      <c r="L76" s="162">
        <v>20411.2</v>
      </c>
      <c r="M76" s="219">
        <f t="shared" ref="M76:P78" si="18">ROUND((L76*1.1),1)</f>
        <v>22452.3</v>
      </c>
      <c r="N76" s="219">
        <f t="shared" si="18"/>
        <v>24697.5</v>
      </c>
      <c r="O76" s="219">
        <f t="shared" si="18"/>
        <v>27167.3</v>
      </c>
      <c r="P76" s="219">
        <f t="shared" si="18"/>
        <v>29884</v>
      </c>
      <c r="Q76" s="186">
        <f>4352.9+13256.7</f>
        <v>17609.599999999999</v>
      </c>
      <c r="R76" s="198">
        <f>L76/Q76</f>
        <v>1.1590950390695984</v>
      </c>
      <c r="S76" s="41"/>
      <c r="T76" s="41"/>
      <c r="U76" s="41"/>
      <c r="V76" s="41"/>
      <c r="W76" s="41"/>
      <c r="X76" s="41"/>
      <c r="Y76" s="6"/>
      <c r="Z76" s="27"/>
      <c r="AA76" s="27"/>
      <c r="AB76" s="6"/>
      <c r="AC76" s="6"/>
      <c r="AD76" s="22"/>
      <c r="AE76" s="6"/>
      <c r="AF76" s="6"/>
      <c r="AG76" s="6"/>
      <c r="AH76" s="6"/>
    </row>
    <row r="77" spans="1:34" ht="110.25">
      <c r="A77" s="97"/>
      <c r="B77" s="102"/>
      <c r="C77" s="222"/>
      <c r="D77" s="222"/>
      <c r="E77" s="222"/>
      <c r="F77" s="222"/>
      <c r="G77" s="222"/>
      <c r="H77" s="312"/>
      <c r="I77" s="280" t="s">
        <v>102</v>
      </c>
      <c r="J77" s="39" t="s">
        <v>55</v>
      </c>
      <c r="K77" s="37">
        <f t="shared" si="9"/>
        <v>111624.40000000001</v>
      </c>
      <c r="L77" s="162">
        <v>18283.8</v>
      </c>
      <c r="M77" s="219">
        <f t="shared" si="18"/>
        <v>20112.2</v>
      </c>
      <c r="N77" s="219">
        <f t="shared" si="18"/>
        <v>22123.4</v>
      </c>
      <c r="O77" s="219">
        <f t="shared" si="18"/>
        <v>24335.7</v>
      </c>
      <c r="P77" s="219">
        <f t="shared" si="18"/>
        <v>26769.3</v>
      </c>
      <c r="Q77" s="186">
        <v>16915.5</v>
      </c>
      <c r="R77" s="198"/>
      <c r="S77" s="41"/>
      <c r="T77" s="41"/>
      <c r="U77" s="41"/>
      <c r="V77" s="41"/>
      <c r="W77" s="41"/>
      <c r="X77" s="41"/>
      <c r="Y77" s="6"/>
      <c r="Z77" s="27"/>
      <c r="AA77" s="27"/>
      <c r="AB77" s="6"/>
      <c r="AC77" s="6"/>
      <c r="AD77" s="22"/>
      <c r="AE77" s="6"/>
      <c r="AF77" s="6"/>
      <c r="AG77" s="6"/>
      <c r="AH77" s="6"/>
    </row>
    <row r="78" spans="1:34" ht="33.75" customHeight="1">
      <c r="A78" s="97"/>
      <c r="B78" s="102"/>
      <c r="C78" s="222"/>
      <c r="D78" s="222"/>
      <c r="E78" s="222"/>
      <c r="F78" s="222"/>
      <c r="G78" s="222"/>
      <c r="H78" s="97"/>
      <c r="I78" s="274" t="s">
        <v>84</v>
      </c>
      <c r="J78" s="39" t="s">
        <v>26</v>
      </c>
      <c r="K78" s="37">
        <f t="shared" si="9"/>
        <v>1045485.2000000001</v>
      </c>
      <c r="L78" s="37">
        <f>209942.8-L76-L77</f>
        <v>171247.8</v>
      </c>
      <c r="M78" s="219">
        <f t="shared" si="18"/>
        <v>188372.6</v>
      </c>
      <c r="N78" s="219">
        <f t="shared" si="18"/>
        <v>207209.9</v>
      </c>
      <c r="O78" s="219">
        <f t="shared" si="18"/>
        <v>227930.9</v>
      </c>
      <c r="P78" s="219">
        <f t="shared" si="18"/>
        <v>250724</v>
      </c>
      <c r="Q78" s="185"/>
      <c r="R78" s="200">
        <f>4352.9+156569.1+5214.1+13256.7</f>
        <v>179392.80000000002</v>
      </c>
      <c r="S78" s="38">
        <f>R78-Q77-Q76-L81</f>
        <v>119599.20000000001</v>
      </c>
      <c r="T78" s="258" t="s">
        <v>134</v>
      </c>
      <c r="U78" s="38"/>
      <c r="V78" s="38"/>
      <c r="W78" s="38"/>
      <c r="X78" s="38"/>
      <c r="Y78" s="16">
        <f>4352.9+153223.5+4219.9+13236-80</f>
        <v>174952.3</v>
      </c>
      <c r="Z78" s="27" t="s">
        <v>51</v>
      </c>
      <c r="AA78" s="27">
        <v>5032</v>
      </c>
      <c r="AB78" s="6">
        <v>13236</v>
      </c>
      <c r="AC78" s="6"/>
      <c r="AD78" s="6"/>
      <c r="AE78" s="6"/>
      <c r="AF78" s="6"/>
      <c r="AG78" s="6"/>
      <c r="AH78" s="6"/>
    </row>
    <row r="79" spans="1:34" ht="30.75" customHeight="1">
      <c r="A79" s="97"/>
      <c r="B79" s="104"/>
      <c r="C79" s="223"/>
      <c r="D79" s="223"/>
      <c r="E79" s="223"/>
      <c r="F79" s="223"/>
      <c r="G79" s="223"/>
      <c r="H79" s="99"/>
      <c r="I79" s="274"/>
      <c r="J79" s="39" t="s">
        <v>27</v>
      </c>
      <c r="K79" s="37">
        <f t="shared" si="9"/>
        <v>0</v>
      </c>
      <c r="L79" s="39"/>
      <c r="M79" s="40"/>
      <c r="N79" s="39"/>
      <c r="O79" s="39"/>
      <c r="P79" s="39"/>
      <c r="Q79" s="186"/>
      <c r="R79" s="198"/>
      <c r="S79" s="41"/>
      <c r="T79" s="41"/>
      <c r="U79" s="41"/>
      <c r="V79" s="41"/>
      <c r="W79" s="41"/>
      <c r="X79" s="41"/>
      <c r="Y79" s="6"/>
      <c r="Z79" s="27"/>
      <c r="AA79" s="27"/>
      <c r="AB79" s="6"/>
      <c r="AC79" s="6"/>
      <c r="AD79" s="6"/>
      <c r="AE79" s="6"/>
      <c r="AF79" s="6"/>
      <c r="AG79" s="6"/>
      <c r="AH79" s="6"/>
    </row>
    <row r="80" spans="1:34" ht="87" customHeight="1">
      <c r="A80" s="97"/>
      <c r="B80" s="101" t="s">
        <v>21</v>
      </c>
      <c r="C80" s="221">
        <v>2</v>
      </c>
      <c r="D80" s="221">
        <v>2</v>
      </c>
      <c r="E80" s="221">
        <v>2</v>
      </c>
      <c r="F80" s="221">
        <v>2</v>
      </c>
      <c r="G80" s="221">
        <v>2</v>
      </c>
      <c r="H80" s="96" t="s">
        <v>74</v>
      </c>
      <c r="I80" s="280" t="s">
        <v>175</v>
      </c>
      <c r="J80" s="39" t="s">
        <v>55</v>
      </c>
      <c r="K80" s="37">
        <f t="shared" si="9"/>
        <v>315293.19999999995</v>
      </c>
      <c r="L80" s="37">
        <v>51644.2</v>
      </c>
      <c r="M80" s="219">
        <f t="shared" ref="M80:P81" si="19">ROUND((L80*1.1),1)</f>
        <v>56808.6</v>
      </c>
      <c r="N80" s="219">
        <f t="shared" si="19"/>
        <v>62489.5</v>
      </c>
      <c r="O80" s="219">
        <f t="shared" si="19"/>
        <v>68738.5</v>
      </c>
      <c r="P80" s="219">
        <f t="shared" si="19"/>
        <v>75612.399999999994</v>
      </c>
      <c r="Q80" s="186"/>
      <c r="R80" s="198"/>
      <c r="S80" s="41"/>
      <c r="T80" s="41"/>
      <c r="U80" s="41"/>
      <c r="V80" s="41"/>
      <c r="W80" s="41"/>
      <c r="X80" s="41"/>
      <c r="Y80" s="6"/>
      <c r="Z80" s="27"/>
      <c r="AA80" s="27"/>
      <c r="AB80" s="6"/>
      <c r="AC80" s="6"/>
      <c r="AD80" s="6"/>
      <c r="AE80" s="6"/>
      <c r="AF80" s="6"/>
      <c r="AG80" s="6"/>
      <c r="AH80" s="6"/>
    </row>
    <row r="81" spans="1:34" ht="126" customHeight="1">
      <c r="A81" s="97"/>
      <c r="B81" s="102"/>
      <c r="C81" s="222"/>
      <c r="D81" s="222"/>
      <c r="E81" s="222"/>
      <c r="F81" s="222"/>
      <c r="G81" s="222"/>
      <c r="H81" s="97"/>
      <c r="I81" s="274" t="s">
        <v>174</v>
      </c>
      <c r="J81" s="39" t="s">
        <v>26</v>
      </c>
      <c r="K81" s="37">
        <f t="shared" si="9"/>
        <v>154266.80000000002</v>
      </c>
      <c r="L81" s="37">
        <f>25268.5</f>
        <v>25268.5</v>
      </c>
      <c r="M81" s="219">
        <f t="shared" si="19"/>
        <v>27795.4</v>
      </c>
      <c r="N81" s="219">
        <f t="shared" si="19"/>
        <v>30574.9</v>
      </c>
      <c r="O81" s="219">
        <f t="shared" si="19"/>
        <v>33632.400000000001</v>
      </c>
      <c r="P81" s="219">
        <f t="shared" si="19"/>
        <v>36995.599999999999</v>
      </c>
      <c r="Q81" s="197">
        <f>7802.8+10828.1+806.4</f>
        <v>19437.300000000003</v>
      </c>
      <c r="R81" s="200">
        <f>Q81*1.3</f>
        <v>25268.490000000005</v>
      </c>
      <c r="S81" s="38"/>
      <c r="T81" s="258" t="s">
        <v>135</v>
      </c>
      <c r="U81" s="38"/>
      <c r="V81" s="38"/>
      <c r="W81" s="38"/>
      <c r="X81" s="38"/>
      <c r="Y81" s="6">
        <f>32197.2+99.5+8989.3+1000</f>
        <v>42286</v>
      </c>
      <c r="Z81" s="27" t="s">
        <v>48</v>
      </c>
      <c r="AA81" s="27"/>
      <c r="AB81" s="6">
        <f>Y81-AC81</f>
        <v>42186.5</v>
      </c>
      <c r="AC81" s="6">
        <v>99.5</v>
      </c>
      <c r="AD81" s="6"/>
      <c r="AE81" s="6"/>
      <c r="AF81" s="6"/>
      <c r="AG81" s="6"/>
      <c r="AH81" s="6"/>
    </row>
    <row r="82" spans="1:34" ht="25.5" customHeight="1">
      <c r="A82" s="97"/>
      <c r="B82" s="104"/>
      <c r="C82" s="223"/>
      <c r="D82" s="223"/>
      <c r="E82" s="223"/>
      <c r="F82" s="223"/>
      <c r="G82" s="223"/>
      <c r="H82" s="99"/>
      <c r="I82" s="99"/>
      <c r="J82" s="39" t="s">
        <v>27</v>
      </c>
      <c r="K82" s="37">
        <f t="shared" si="9"/>
        <v>0</v>
      </c>
      <c r="L82" s="39"/>
      <c r="M82" s="40"/>
      <c r="N82" s="39"/>
      <c r="O82" s="39"/>
      <c r="P82" s="39"/>
      <c r="Q82" s="186"/>
      <c r="R82" s="198"/>
      <c r="S82" s="41"/>
      <c r="T82" s="41"/>
      <c r="U82" s="41"/>
      <c r="V82" s="41"/>
      <c r="W82" s="41"/>
      <c r="X82" s="41"/>
      <c r="Y82" s="6"/>
      <c r="Z82" s="27"/>
      <c r="AA82" s="27"/>
      <c r="AB82" s="6"/>
      <c r="AC82" s="6"/>
      <c r="AD82" s="6"/>
      <c r="AE82" s="6"/>
      <c r="AF82" s="6"/>
      <c r="AG82" s="6"/>
      <c r="AH82" s="6"/>
    </row>
    <row r="83" spans="1:34" ht="54.75" customHeight="1">
      <c r="A83" s="97"/>
      <c r="B83" s="101" t="s">
        <v>22</v>
      </c>
      <c r="C83" s="221">
        <v>1</v>
      </c>
      <c r="D83" s="221">
        <v>1</v>
      </c>
      <c r="E83" s="221">
        <v>1</v>
      </c>
      <c r="F83" s="221">
        <v>1</v>
      </c>
      <c r="G83" s="221">
        <v>1</v>
      </c>
      <c r="H83" s="311" t="s">
        <v>103</v>
      </c>
      <c r="I83" s="311" t="s">
        <v>104</v>
      </c>
      <c r="J83" s="39" t="s">
        <v>55</v>
      </c>
      <c r="K83" s="37">
        <f t="shared" si="9"/>
        <v>83680.3</v>
      </c>
      <c r="L83" s="162">
        <v>13706.6</v>
      </c>
      <c r="M83" s="219">
        <f>ROUND((L83*1.1),1)</f>
        <v>15077.3</v>
      </c>
      <c r="N83" s="219">
        <f>ROUND((M83*1.1),1)</f>
        <v>16585</v>
      </c>
      <c r="O83" s="219">
        <f>ROUND((N83*1.1),1)</f>
        <v>18243.5</v>
      </c>
      <c r="P83" s="219">
        <f>ROUND((O83*1.1),1)</f>
        <v>20067.900000000001</v>
      </c>
      <c r="Q83" s="194">
        <f>11445.4</f>
        <v>11445.4</v>
      </c>
      <c r="R83" s="203"/>
      <c r="S83" s="39"/>
      <c r="T83" s="39"/>
      <c r="U83" s="39"/>
      <c r="V83" s="39"/>
      <c r="W83" s="39"/>
      <c r="X83" s="39"/>
      <c r="Y83" s="6"/>
      <c r="Z83" s="27"/>
      <c r="AA83" s="27"/>
      <c r="AB83" s="6"/>
      <c r="AC83" s="6"/>
      <c r="AD83" s="6"/>
      <c r="AE83" s="6"/>
      <c r="AF83" s="6"/>
      <c r="AG83" s="6"/>
      <c r="AH83" s="6"/>
    </row>
    <row r="84" spans="1:34" ht="37.5" customHeight="1">
      <c r="A84" s="97"/>
      <c r="B84" s="102"/>
      <c r="C84" s="222"/>
      <c r="D84" s="222"/>
      <c r="E84" s="222"/>
      <c r="F84" s="222"/>
      <c r="G84" s="222"/>
      <c r="H84" s="312"/>
      <c r="I84" s="312"/>
      <c r="J84" s="39" t="s">
        <v>26</v>
      </c>
      <c r="K84" s="37">
        <f t="shared" si="9"/>
        <v>0</v>
      </c>
      <c r="L84" s="37"/>
      <c r="M84" s="37"/>
      <c r="N84" s="37"/>
      <c r="O84" s="37"/>
      <c r="P84" s="37"/>
      <c r="Q84" s="185"/>
      <c r="R84" s="200">
        <v>11445.4</v>
      </c>
      <c r="S84" s="38"/>
      <c r="T84" s="258" t="s">
        <v>136</v>
      </c>
      <c r="U84" s="38"/>
      <c r="V84" s="38"/>
      <c r="W84" s="38"/>
      <c r="X84" s="38"/>
      <c r="Y84" s="6">
        <f>11422.2</f>
        <v>11422.2</v>
      </c>
      <c r="Z84" s="27">
        <v>5033</v>
      </c>
      <c r="AA84" s="27"/>
      <c r="AB84" s="6">
        <f>Y84</f>
        <v>11422.2</v>
      </c>
      <c r="AC84" s="6"/>
      <c r="AD84" s="6"/>
      <c r="AE84" s="6"/>
      <c r="AF84" s="6"/>
      <c r="AG84" s="6"/>
      <c r="AH84" s="6"/>
    </row>
    <row r="85" spans="1:34" ht="32.25" customHeight="1">
      <c r="A85" s="99"/>
      <c r="B85" s="104"/>
      <c r="C85" s="223"/>
      <c r="D85" s="223"/>
      <c r="E85" s="223"/>
      <c r="F85" s="223"/>
      <c r="G85" s="223"/>
      <c r="H85" s="99"/>
      <c r="I85" s="313"/>
      <c r="J85" s="39" t="s">
        <v>27</v>
      </c>
      <c r="K85" s="37">
        <f t="shared" si="9"/>
        <v>0</v>
      </c>
      <c r="L85" s="39"/>
      <c r="M85" s="40"/>
      <c r="N85" s="39"/>
      <c r="O85" s="39"/>
      <c r="P85" s="39"/>
      <c r="Q85" s="186"/>
      <c r="R85" s="198"/>
      <c r="S85" s="41"/>
      <c r="T85" s="41"/>
      <c r="U85" s="41"/>
      <c r="V85" s="41"/>
      <c r="W85" s="41"/>
      <c r="X85" s="41"/>
      <c r="Y85" s="6"/>
      <c r="Z85" s="27"/>
      <c r="AA85" s="27"/>
      <c r="AB85" s="6"/>
      <c r="AC85" s="6"/>
      <c r="AD85" s="6"/>
      <c r="AE85" s="6"/>
      <c r="AF85" s="6"/>
      <c r="AG85" s="6"/>
      <c r="AH85" s="6"/>
    </row>
    <row r="86" spans="1:34" ht="33" customHeight="1">
      <c r="A86" s="96"/>
      <c r="B86" s="101" t="s">
        <v>23</v>
      </c>
      <c r="C86" s="221"/>
      <c r="D86" s="221"/>
      <c r="E86" s="221"/>
      <c r="F86" s="221"/>
      <c r="G86" s="221"/>
      <c r="H86" s="96" t="s">
        <v>75</v>
      </c>
      <c r="I86" s="145"/>
      <c r="J86" s="39" t="s">
        <v>55</v>
      </c>
      <c r="K86" s="37">
        <f t="shared" si="9"/>
        <v>0</v>
      </c>
      <c r="L86" s="39"/>
      <c r="M86" s="40"/>
      <c r="N86" s="39"/>
      <c r="O86" s="39"/>
      <c r="P86" s="39"/>
      <c r="Q86" s="186"/>
      <c r="R86" s="198"/>
      <c r="S86" s="41"/>
      <c r="T86" s="41"/>
      <c r="U86" s="41"/>
      <c r="V86" s="41"/>
      <c r="W86" s="41"/>
      <c r="X86" s="41"/>
      <c r="Y86" s="6"/>
      <c r="Z86" s="27"/>
      <c r="AA86" s="27"/>
      <c r="AB86" s="6"/>
      <c r="AC86" s="6"/>
      <c r="AD86" s="6"/>
      <c r="AE86" s="6"/>
      <c r="AF86" s="6"/>
      <c r="AG86" s="6"/>
      <c r="AH86" s="6"/>
    </row>
    <row r="87" spans="1:34" ht="30.75" customHeight="1">
      <c r="A87" s="97"/>
      <c r="B87" s="102"/>
      <c r="C87" s="222"/>
      <c r="D87" s="222"/>
      <c r="E87" s="222"/>
      <c r="F87" s="222"/>
      <c r="G87" s="222"/>
      <c r="H87" s="97"/>
      <c r="I87" s="146"/>
      <c r="J87" s="39" t="s">
        <v>26</v>
      </c>
      <c r="K87" s="37">
        <f t="shared" si="9"/>
        <v>0</v>
      </c>
      <c r="L87" s="39"/>
      <c r="M87" s="40"/>
      <c r="N87" s="39"/>
      <c r="O87" s="39"/>
      <c r="P87" s="39"/>
      <c r="Q87" s="186"/>
      <c r="R87" s="198"/>
      <c r="S87" s="41"/>
      <c r="T87" s="41"/>
      <c r="U87" s="41"/>
      <c r="V87" s="41"/>
      <c r="W87" s="41"/>
      <c r="X87" s="41"/>
      <c r="Y87" s="6"/>
      <c r="Z87" s="27"/>
      <c r="AA87" s="27"/>
      <c r="AB87" s="6"/>
      <c r="AC87" s="6"/>
      <c r="AD87" s="6"/>
      <c r="AE87" s="6"/>
      <c r="AF87" s="6"/>
      <c r="AG87" s="6"/>
      <c r="AH87" s="6"/>
    </row>
    <row r="88" spans="1:34" ht="33" customHeight="1">
      <c r="A88" s="97"/>
      <c r="B88" s="104"/>
      <c r="C88" s="223"/>
      <c r="D88" s="223"/>
      <c r="E88" s="223"/>
      <c r="F88" s="223"/>
      <c r="G88" s="223"/>
      <c r="H88" s="99"/>
      <c r="I88" s="147"/>
      <c r="J88" s="39" t="s">
        <v>27</v>
      </c>
      <c r="K88" s="37">
        <f t="shared" si="9"/>
        <v>0</v>
      </c>
      <c r="L88" s="39"/>
      <c r="M88" s="40"/>
      <c r="N88" s="39"/>
      <c r="O88" s="39"/>
      <c r="P88" s="39"/>
      <c r="Q88" s="186"/>
      <c r="R88" s="198"/>
      <c r="S88" s="41"/>
      <c r="T88" s="41"/>
      <c r="U88" s="41"/>
      <c r="V88" s="41"/>
      <c r="W88" s="41"/>
      <c r="X88" s="41"/>
      <c r="Y88" s="6"/>
      <c r="Z88" s="27"/>
      <c r="AA88" s="27"/>
      <c r="AB88" s="6"/>
      <c r="AC88" s="6"/>
      <c r="AD88" s="6"/>
      <c r="AE88" s="6"/>
      <c r="AF88" s="6"/>
      <c r="AG88" s="6"/>
      <c r="AH88" s="6"/>
    </row>
    <row r="89" spans="1:34" ht="39.75" customHeight="1">
      <c r="A89" s="56"/>
      <c r="B89" s="337" t="s">
        <v>24</v>
      </c>
      <c r="C89" s="221">
        <v>7</v>
      </c>
      <c r="D89" s="221">
        <v>7</v>
      </c>
      <c r="E89" s="221">
        <v>7</v>
      </c>
      <c r="F89" s="221">
        <v>7</v>
      </c>
      <c r="G89" s="221">
        <v>7</v>
      </c>
      <c r="H89" s="311" t="s">
        <v>119</v>
      </c>
      <c r="I89" s="311" t="s">
        <v>173</v>
      </c>
      <c r="J89" s="39" t="s">
        <v>55</v>
      </c>
      <c r="K89" s="37">
        <f t="shared" si="9"/>
        <v>0</v>
      </c>
      <c r="L89" s="39"/>
      <c r="M89" s="40"/>
      <c r="N89" s="39"/>
      <c r="O89" s="39"/>
      <c r="P89" s="39"/>
      <c r="Q89" s="186"/>
      <c r="R89" s="198"/>
      <c r="S89" s="41"/>
      <c r="T89" s="41"/>
      <c r="U89" s="41"/>
      <c r="V89" s="41"/>
      <c r="W89" s="41"/>
      <c r="X89" s="41"/>
      <c r="Y89" s="6"/>
      <c r="Z89" s="27"/>
      <c r="AA89" s="27"/>
      <c r="AB89" s="6"/>
      <c r="AC89" s="6"/>
      <c r="AD89" s="6"/>
      <c r="AE89" s="6"/>
      <c r="AF89" s="6"/>
      <c r="AG89" s="6"/>
      <c r="AH89" s="6"/>
    </row>
    <row r="90" spans="1:34" ht="36" customHeight="1">
      <c r="A90" s="121"/>
      <c r="B90" s="338"/>
      <c r="C90" s="222"/>
      <c r="D90" s="222"/>
      <c r="E90" s="222"/>
      <c r="F90" s="222"/>
      <c r="G90" s="222"/>
      <c r="H90" s="312"/>
      <c r="I90" s="312"/>
      <c r="J90" s="39" t="s">
        <v>26</v>
      </c>
      <c r="K90" s="37">
        <f t="shared" si="9"/>
        <v>43640.78</v>
      </c>
      <c r="L90" s="37">
        <f>1.2*Y90</f>
        <v>7148.28</v>
      </c>
      <c r="M90" s="219">
        <f>ROUND((L90*1.1),1)</f>
        <v>7863.1</v>
      </c>
      <c r="N90" s="219">
        <f>ROUND((M90*1.1),1)</f>
        <v>8649.4</v>
      </c>
      <c r="O90" s="219">
        <f>ROUND((N90*1.1),1)</f>
        <v>9514.2999999999993</v>
      </c>
      <c r="P90" s="219">
        <f>ROUND((O90*1.1),1)</f>
        <v>10465.700000000001</v>
      </c>
      <c r="Q90" s="185"/>
      <c r="R90" s="200">
        <f>5735.5+471+4272.7+129.1</f>
        <v>10608.300000000001</v>
      </c>
      <c r="S90" s="38"/>
      <c r="T90" s="258" t="s">
        <v>137</v>
      </c>
      <c r="U90" s="38"/>
      <c r="V90" s="38"/>
      <c r="W90" s="38"/>
      <c r="X90" s="38"/>
      <c r="Y90" s="17">
        <f>5640.9+319-3</f>
        <v>5956.9</v>
      </c>
      <c r="Z90" s="27">
        <v>5041</v>
      </c>
      <c r="AA90" s="27"/>
      <c r="AB90" s="6">
        <v>5640.9</v>
      </c>
      <c r="AC90" s="6">
        <v>319</v>
      </c>
      <c r="AD90" s="6"/>
      <c r="AE90" s="6"/>
      <c r="AF90" s="6"/>
      <c r="AG90" s="6"/>
      <c r="AH90" s="6"/>
    </row>
    <row r="91" spans="1:34" ht="27.75" customHeight="1">
      <c r="A91" s="121"/>
      <c r="B91" s="339"/>
      <c r="C91" s="223"/>
      <c r="D91" s="223"/>
      <c r="E91" s="223"/>
      <c r="F91" s="223"/>
      <c r="G91" s="223"/>
      <c r="H91" s="313"/>
      <c r="I91" s="147"/>
      <c r="J91" s="39" t="s">
        <v>27</v>
      </c>
      <c r="K91" s="37">
        <f t="shared" si="9"/>
        <v>0</v>
      </c>
      <c r="L91" s="39"/>
      <c r="M91" s="40"/>
      <c r="N91" s="39"/>
      <c r="O91" s="39"/>
      <c r="P91" s="39"/>
      <c r="Q91" s="186"/>
      <c r="R91" s="198"/>
      <c r="S91" s="41"/>
      <c r="T91" s="41"/>
      <c r="U91" s="41"/>
      <c r="V91" s="41"/>
      <c r="W91" s="41"/>
      <c r="X91" s="41"/>
      <c r="Y91" s="6"/>
      <c r="Z91" s="27">
        <v>5042</v>
      </c>
      <c r="AA91" s="27"/>
      <c r="AB91" s="6">
        <v>4102.8</v>
      </c>
      <c r="AC91" s="6"/>
      <c r="AD91" s="6"/>
      <c r="AE91" s="6"/>
      <c r="AF91" s="6"/>
      <c r="AG91" s="6"/>
      <c r="AH91" s="6"/>
    </row>
    <row r="92" spans="1:34" ht="51" customHeight="1">
      <c r="A92" s="121"/>
      <c r="B92" s="101" t="s">
        <v>25</v>
      </c>
      <c r="C92" s="221">
        <v>4</v>
      </c>
      <c r="D92" s="221">
        <v>4</v>
      </c>
      <c r="E92" s="221">
        <v>4</v>
      </c>
      <c r="F92" s="221">
        <v>4</v>
      </c>
      <c r="G92" s="221">
        <v>4</v>
      </c>
      <c r="H92" s="96" t="s">
        <v>76</v>
      </c>
      <c r="I92" s="311" t="s">
        <v>105</v>
      </c>
      <c r="J92" s="39" t="s">
        <v>55</v>
      </c>
      <c r="K92" s="37">
        <f t="shared" si="9"/>
        <v>22310.400000000001</v>
      </c>
      <c r="L92" s="162">
        <v>3654.4</v>
      </c>
      <c r="M92" s="219">
        <f t="shared" ref="M92:P93" si="20">ROUND((L92*1.1),1)</f>
        <v>4019.8</v>
      </c>
      <c r="N92" s="219">
        <f t="shared" si="20"/>
        <v>4421.8</v>
      </c>
      <c r="O92" s="219">
        <f t="shared" si="20"/>
        <v>4864</v>
      </c>
      <c r="P92" s="219">
        <f t="shared" si="20"/>
        <v>5350.4</v>
      </c>
      <c r="Q92" s="186">
        <f>3045.4</f>
        <v>3045.4</v>
      </c>
      <c r="R92" s="198"/>
      <c r="S92" s="41"/>
      <c r="T92" s="41"/>
      <c r="U92" s="41"/>
      <c r="V92" s="41"/>
      <c r="W92" s="41"/>
      <c r="X92" s="41"/>
      <c r="Y92" s="6"/>
      <c r="Z92" s="27"/>
      <c r="AA92" s="27"/>
      <c r="AB92" s="6"/>
      <c r="AC92" s="6"/>
      <c r="AD92" s="6"/>
      <c r="AE92" s="6"/>
      <c r="AF92" s="6"/>
      <c r="AG92" s="6"/>
      <c r="AH92" s="6"/>
    </row>
    <row r="93" spans="1:34" ht="39.75" customHeight="1">
      <c r="A93" s="121"/>
      <c r="B93" s="102"/>
      <c r="C93" s="222"/>
      <c r="D93" s="222"/>
      <c r="E93" s="222"/>
      <c r="F93" s="222"/>
      <c r="G93" s="222"/>
      <c r="H93" s="97"/>
      <c r="I93" s="312"/>
      <c r="J93" s="39" t="s">
        <v>26</v>
      </c>
      <c r="K93" s="37">
        <f t="shared" si="9"/>
        <v>62983.4</v>
      </c>
      <c r="L93" s="37">
        <f>13970.9-L92</f>
        <v>10316.5</v>
      </c>
      <c r="M93" s="219">
        <f t="shared" si="20"/>
        <v>11348.2</v>
      </c>
      <c r="N93" s="219">
        <f t="shared" si="20"/>
        <v>12483</v>
      </c>
      <c r="O93" s="219">
        <f t="shared" si="20"/>
        <v>13731.3</v>
      </c>
      <c r="P93" s="219">
        <f t="shared" si="20"/>
        <v>15104.4</v>
      </c>
      <c r="Q93" s="185"/>
      <c r="R93" s="200">
        <f>12245.5</f>
        <v>12245.5</v>
      </c>
      <c r="S93" s="38">
        <f>R93-Q92</f>
        <v>9200.1</v>
      </c>
      <c r="T93" s="258" t="s">
        <v>138</v>
      </c>
      <c r="U93" s="38"/>
      <c r="V93" s="38"/>
      <c r="W93" s="38"/>
      <c r="X93" s="38"/>
      <c r="Y93" s="20">
        <f>11593.6+180-Y9</f>
        <v>11642.4</v>
      </c>
      <c r="Z93" s="27">
        <v>5061</v>
      </c>
      <c r="AA93" s="27"/>
      <c r="AB93" s="22">
        <v>11593.6</v>
      </c>
      <c r="AC93" s="22">
        <v>180</v>
      </c>
      <c r="AD93" s="22">
        <f>L93+L9+L129</f>
        <v>10463.299999999999</v>
      </c>
      <c r="AE93" s="22">
        <f>M93+M9+M129</f>
        <v>11509.7</v>
      </c>
      <c r="AF93" s="6"/>
      <c r="AG93" s="6"/>
      <c r="AH93" s="6"/>
    </row>
    <row r="94" spans="1:34" ht="45.75" customHeight="1">
      <c r="A94" s="121"/>
      <c r="B94" s="104"/>
      <c r="C94" s="223"/>
      <c r="D94" s="223"/>
      <c r="E94" s="223"/>
      <c r="F94" s="223"/>
      <c r="G94" s="223"/>
      <c r="H94" s="99"/>
      <c r="I94" s="313"/>
      <c r="J94" s="39" t="s">
        <v>27</v>
      </c>
      <c r="K94" s="37">
        <f t="shared" si="9"/>
        <v>0</v>
      </c>
      <c r="L94" s="39"/>
      <c r="M94" s="40"/>
      <c r="N94" s="39"/>
      <c r="O94" s="39"/>
      <c r="P94" s="39"/>
      <c r="Q94" s="186"/>
      <c r="R94" s="198"/>
      <c r="S94" s="41"/>
      <c r="T94" s="41"/>
      <c r="U94" s="41"/>
      <c r="V94" s="41"/>
      <c r="W94" s="41"/>
      <c r="X94" s="41"/>
      <c r="Y94" s="6"/>
      <c r="Z94" s="27"/>
      <c r="AA94" s="27"/>
      <c r="AB94" s="6"/>
      <c r="AC94" s="6"/>
      <c r="AD94" s="6"/>
      <c r="AE94" s="6"/>
      <c r="AF94" s="6"/>
      <c r="AG94" s="6"/>
      <c r="AH94" s="6"/>
    </row>
    <row r="95" spans="1:34" ht="63.75" customHeight="1">
      <c r="A95" s="121"/>
      <c r="B95" s="101"/>
      <c r="C95" s="221">
        <v>3</v>
      </c>
      <c r="D95" s="221">
        <v>3</v>
      </c>
      <c r="E95" s="221">
        <v>3</v>
      </c>
      <c r="F95" s="221">
        <v>3</v>
      </c>
      <c r="G95" s="221">
        <v>3</v>
      </c>
      <c r="H95" s="311" t="s">
        <v>77</v>
      </c>
      <c r="I95" s="311" t="s">
        <v>92</v>
      </c>
      <c r="J95" s="39" t="s">
        <v>55</v>
      </c>
      <c r="K95" s="37">
        <f t="shared" si="9"/>
        <v>88977</v>
      </c>
      <c r="L95" s="162">
        <v>14574.2</v>
      </c>
      <c r="M95" s="219">
        <f>ROUND((L95*1.1),1)</f>
        <v>16031.6</v>
      </c>
      <c r="N95" s="219">
        <f>ROUND((M95*1.1),1)</f>
        <v>17634.8</v>
      </c>
      <c r="O95" s="219">
        <f>ROUND((N95*1.1),1)</f>
        <v>19398.3</v>
      </c>
      <c r="P95" s="219">
        <f>ROUND((O95*1.1),1)</f>
        <v>21338.1</v>
      </c>
      <c r="Q95" s="186">
        <f>11527.8</f>
        <v>11527.8</v>
      </c>
      <c r="R95" s="198"/>
      <c r="S95" s="41"/>
      <c r="T95" s="41"/>
      <c r="U95" s="41"/>
      <c r="V95" s="41"/>
      <c r="W95" s="41"/>
      <c r="X95" s="41"/>
      <c r="Y95" s="6"/>
      <c r="Z95" s="27"/>
      <c r="AA95" s="27"/>
      <c r="AB95" s="6"/>
      <c r="AC95" s="6"/>
      <c r="AD95" s="6"/>
      <c r="AE95" s="6"/>
      <c r="AF95" s="6"/>
      <c r="AG95" s="6"/>
      <c r="AH95" s="6"/>
    </row>
    <row r="96" spans="1:34" ht="53.25" customHeight="1">
      <c r="A96" s="121"/>
      <c r="B96" s="102"/>
      <c r="C96" s="222"/>
      <c r="D96" s="222"/>
      <c r="E96" s="222"/>
      <c r="F96" s="222"/>
      <c r="G96" s="222"/>
      <c r="H96" s="312"/>
      <c r="I96" s="312"/>
      <c r="J96" s="39" t="s">
        <v>26</v>
      </c>
      <c r="K96" s="37">
        <f t="shared" si="9"/>
        <v>0</v>
      </c>
      <c r="L96" s="37"/>
      <c r="M96" s="37"/>
      <c r="N96" s="37"/>
      <c r="O96" s="37"/>
      <c r="P96" s="37"/>
      <c r="Q96" s="185"/>
      <c r="R96" s="200">
        <v>11527.8</v>
      </c>
      <c r="S96" s="38"/>
      <c r="T96" s="258" t="s">
        <v>139</v>
      </c>
      <c r="U96" s="38"/>
      <c r="V96" s="38"/>
      <c r="W96" s="38"/>
      <c r="X96" s="38"/>
      <c r="Y96" s="6">
        <f>11447.8</f>
        <v>11447.8</v>
      </c>
      <c r="Z96" s="27" t="s">
        <v>43</v>
      </c>
      <c r="AA96" s="27"/>
      <c r="AB96" s="6">
        <v>15800.7</v>
      </c>
      <c r="AC96" s="6">
        <v>17</v>
      </c>
      <c r="AD96" s="6"/>
      <c r="AE96" s="6"/>
      <c r="AF96" s="6"/>
      <c r="AG96" s="6"/>
      <c r="AH96" s="6"/>
    </row>
    <row r="97" spans="1:34" ht="48" customHeight="1">
      <c r="A97" s="121"/>
      <c r="B97" s="104"/>
      <c r="C97" s="223"/>
      <c r="D97" s="223"/>
      <c r="E97" s="223"/>
      <c r="F97" s="223"/>
      <c r="G97" s="223"/>
      <c r="H97" s="313"/>
      <c r="I97" s="313"/>
      <c r="J97" s="39" t="s">
        <v>27</v>
      </c>
      <c r="K97" s="37">
        <f t="shared" si="9"/>
        <v>0</v>
      </c>
      <c r="L97" s="37"/>
      <c r="M97" s="37"/>
      <c r="N97" s="37"/>
      <c r="O97" s="37"/>
      <c r="P97" s="37"/>
      <c r="Q97" s="185"/>
      <c r="R97" s="200"/>
      <c r="S97" s="38"/>
      <c r="T97" s="38"/>
      <c r="U97" s="38"/>
      <c r="V97" s="38"/>
      <c r="W97" s="38"/>
      <c r="X97" s="38"/>
      <c r="Y97" s="6"/>
      <c r="Z97" s="27"/>
      <c r="AA97" s="27"/>
      <c r="AB97" s="6"/>
      <c r="AC97" s="6"/>
      <c r="AD97" s="6"/>
      <c r="AE97" s="6"/>
      <c r="AF97" s="6"/>
      <c r="AG97" s="6"/>
      <c r="AH97" s="6"/>
    </row>
    <row r="98" spans="1:34" ht="20.100000000000001" customHeight="1">
      <c r="A98" s="122" t="s">
        <v>73</v>
      </c>
      <c r="B98" s="123"/>
      <c r="C98" s="229"/>
      <c r="D98" s="229"/>
      <c r="E98" s="229"/>
      <c r="F98" s="229"/>
      <c r="G98" s="229"/>
      <c r="H98" s="123"/>
      <c r="I98" s="282"/>
      <c r="J98" s="45"/>
      <c r="K98" s="46">
        <f>SUM(K73:K97)</f>
        <v>2212704.88</v>
      </c>
      <c r="L98" s="46">
        <f t="shared" ref="L98:Q98" si="21">SUM(L73:L97)</f>
        <v>362435.38000000006</v>
      </c>
      <c r="M98" s="46">
        <f t="shared" si="21"/>
        <v>398678.99999999994</v>
      </c>
      <c r="N98" s="46">
        <f t="shared" si="21"/>
        <v>438546.9</v>
      </c>
      <c r="O98" s="46">
        <f t="shared" si="21"/>
        <v>482401.7</v>
      </c>
      <c r="P98" s="46">
        <f t="shared" si="21"/>
        <v>530641.90000000014</v>
      </c>
      <c r="Q98" s="46">
        <f t="shared" si="21"/>
        <v>90915.799999999988</v>
      </c>
      <c r="R98" s="46">
        <f>SUM(R73:R97)</f>
        <v>276210.54909503908</v>
      </c>
      <c r="S98" s="46">
        <f>SUM(S73:S97)</f>
        <v>143585.60000000001</v>
      </c>
      <c r="T98" s="46"/>
      <c r="U98" s="46"/>
      <c r="V98" s="46"/>
      <c r="W98" s="46"/>
      <c r="X98" s="46"/>
      <c r="Y98" s="6"/>
      <c r="Z98" s="27"/>
      <c r="AA98" s="27"/>
      <c r="AB98" s="6"/>
      <c r="AC98" s="6"/>
      <c r="AD98" s="6"/>
      <c r="AE98" s="6"/>
      <c r="AF98" s="6"/>
      <c r="AG98" s="6"/>
      <c r="AH98" s="6"/>
    </row>
    <row r="99" spans="1:34" ht="20.100000000000001" customHeight="1">
      <c r="A99" s="86" t="s">
        <v>38</v>
      </c>
      <c r="B99" s="87"/>
      <c r="C99" s="230"/>
      <c r="D99" s="230"/>
      <c r="E99" s="230"/>
      <c r="F99" s="230"/>
      <c r="G99" s="230"/>
      <c r="H99" s="87"/>
      <c r="I99" s="283"/>
      <c r="J99" s="45" t="s">
        <v>55</v>
      </c>
      <c r="K99" s="46">
        <f t="shared" ref="K99:S99" si="22">K73+K76+K77+K80+K83+K86+K92+K95</f>
        <v>821628.8</v>
      </c>
      <c r="L99" s="46">
        <f t="shared" si="22"/>
        <v>134580.70000000001</v>
      </c>
      <c r="M99" s="46">
        <f t="shared" si="22"/>
        <v>148038.70000000001</v>
      </c>
      <c r="N99" s="46">
        <f t="shared" si="22"/>
        <v>162842.59999999998</v>
      </c>
      <c r="O99" s="46">
        <f t="shared" si="22"/>
        <v>179127</v>
      </c>
      <c r="P99" s="46">
        <f t="shared" si="22"/>
        <v>197039.8</v>
      </c>
      <c r="Q99" s="46">
        <f t="shared" si="22"/>
        <v>71478.5</v>
      </c>
      <c r="R99" s="46">
        <f t="shared" si="22"/>
        <v>1.1590950390695984</v>
      </c>
      <c r="S99" s="46">
        <f t="shared" si="22"/>
        <v>0</v>
      </c>
      <c r="T99" s="46"/>
      <c r="U99" s="46"/>
      <c r="V99" s="46"/>
      <c r="W99" s="46"/>
      <c r="X99" s="46"/>
      <c r="Y99" s="6"/>
      <c r="Z99" s="27"/>
      <c r="AA99" s="27"/>
      <c r="AB99" s="6"/>
      <c r="AC99" s="6"/>
      <c r="AD99" s="6"/>
      <c r="AE99" s="6"/>
      <c r="AF99" s="6"/>
      <c r="AG99" s="6"/>
      <c r="AH99" s="6"/>
    </row>
    <row r="100" spans="1:34" ht="20.100000000000001" customHeight="1">
      <c r="A100" s="89"/>
      <c r="B100" s="90"/>
      <c r="C100" s="231"/>
      <c r="D100" s="231"/>
      <c r="E100" s="231"/>
      <c r="F100" s="231"/>
      <c r="G100" s="231"/>
      <c r="H100" s="90"/>
      <c r="I100" s="284"/>
      <c r="J100" s="45" t="s">
        <v>26</v>
      </c>
      <c r="K100" s="46">
        <f>K74+K78+K81+K84+K87+K90+K93+K96</f>
        <v>1391076.08</v>
      </c>
      <c r="L100" s="46">
        <f t="shared" ref="L100:Q100" si="23">L74+L78+L81+L84+L87+L90+L93+L96</f>
        <v>227854.68</v>
      </c>
      <c r="M100" s="46">
        <f t="shared" si="23"/>
        <v>250640.30000000002</v>
      </c>
      <c r="N100" s="46">
        <f t="shared" si="23"/>
        <v>275704.3</v>
      </c>
      <c r="O100" s="46">
        <f t="shared" si="23"/>
        <v>303274.69999999995</v>
      </c>
      <c r="P100" s="46">
        <f t="shared" si="23"/>
        <v>333602.10000000003</v>
      </c>
      <c r="Q100" s="46">
        <f t="shared" si="23"/>
        <v>19437.300000000003</v>
      </c>
      <c r="R100" s="46">
        <f>R74+R78+R81+R84+R87+R90+R93+R96</f>
        <v>276209.38999999996</v>
      </c>
      <c r="S100" s="46">
        <f>S74+S78+S81+S84+S87+S90+S93+S96</f>
        <v>143585.60000000001</v>
      </c>
      <c r="T100" s="46"/>
      <c r="U100" s="46"/>
      <c r="V100" s="46"/>
      <c r="W100" s="46"/>
      <c r="X100" s="46"/>
      <c r="Y100" s="23"/>
      <c r="Z100" s="27"/>
      <c r="AA100" s="27"/>
      <c r="AB100" s="6"/>
      <c r="AC100" s="6"/>
      <c r="AD100" s="6"/>
      <c r="AE100" s="6"/>
      <c r="AF100" s="6"/>
      <c r="AG100" s="6"/>
      <c r="AH100" s="6"/>
    </row>
    <row r="101" spans="1:34" ht="20.100000000000001" customHeight="1">
      <c r="A101" s="92"/>
      <c r="B101" s="93"/>
      <c r="C101" s="232"/>
      <c r="D101" s="232"/>
      <c r="E101" s="232"/>
      <c r="F101" s="232"/>
      <c r="G101" s="232"/>
      <c r="H101" s="93"/>
      <c r="I101" s="285"/>
      <c r="J101" s="45" t="s">
        <v>27</v>
      </c>
      <c r="K101" s="46">
        <f t="shared" ref="K101:Q101" si="24">K75+K79+K82+K85+K88+K91+K94+K97</f>
        <v>0</v>
      </c>
      <c r="L101" s="46">
        <f t="shared" si="24"/>
        <v>0</v>
      </c>
      <c r="M101" s="46">
        <f t="shared" si="24"/>
        <v>0</v>
      </c>
      <c r="N101" s="46">
        <f t="shared" si="24"/>
        <v>0</v>
      </c>
      <c r="O101" s="46">
        <f t="shared" si="24"/>
        <v>0</v>
      </c>
      <c r="P101" s="46">
        <f t="shared" si="24"/>
        <v>0</v>
      </c>
      <c r="Q101" s="46">
        <f t="shared" si="24"/>
        <v>0</v>
      </c>
      <c r="R101" s="46">
        <f>R75+R79+R82+R85+R88+R91+R94+R97</f>
        <v>0</v>
      </c>
      <c r="S101" s="46">
        <f>S75+S79+S82+S85+S88+S91+S94+S97</f>
        <v>0</v>
      </c>
      <c r="T101" s="46"/>
      <c r="U101" s="46"/>
      <c r="V101" s="46"/>
      <c r="W101" s="46"/>
      <c r="X101" s="46"/>
      <c r="Y101" s="23"/>
      <c r="Z101" s="27"/>
      <c r="AA101" s="27"/>
      <c r="AB101" s="6"/>
      <c r="AC101" s="6"/>
      <c r="AD101" s="6"/>
      <c r="AE101" s="6"/>
      <c r="AF101" s="6"/>
      <c r="AG101" s="6"/>
      <c r="AH101" s="6"/>
    </row>
    <row r="102" spans="1:34" ht="68.25" customHeight="1">
      <c r="A102" s="311" t="s">
        <v>78</v>
      </c>
      <c r="B102" s="101" t="s">
        <v>11</v>
      </c>
      <c r="C102" s="221">
        <v>5000</v>
      </c>
      <c r="D102" s="221">
        <v>6000</v>
      </c>
      <c r="E102" s="221">
        <v>7000</v>
      </c>
      <c r="F102" s="221">
        <v>8000</v>
      </c>
      <c r="G102" s="221">
        <v>8000</v>
      </c>
      <c r="H102" s="337" t="s">
        <v>9</v>
      </c>
      <c r="I102" s="311" t="s">
        <v>106</v>
      </c>
      <c r="J102" s="39" t="s">
        <v>55</v>
      </c>
      <c r="K102" s="37">
        <f t="shared" ref="K102:K108" si="25">SUM(L102:P102)</f>
        <v>610.5</v>
      </c>
      <c r="L102" s="162">
        <v>100</v>
      </c>
      <c r="M102" s="219">
        <f>ROUND((L102*1.1),1)</f>
        <v>110</v>
      </c>
      <c r="N102" s="219">
        <f>ROUND((M102*1.1),1)</f>
        <v>121</v>
      </c>
      <c r="O102" s="219">
        <f>ROUND((N102*1.1),1)</f>
        <v>133.1</v>
      </c>
      <c r="P102" s="219">
        <f>ROUND((O102*1.1),1)</f>
        <v>146.4</v>
      </c>
      <c r="Q102" s="188">
        <f>24</f>
        <v>24</v>
      </c>
      <c r="R102" s="202"/>
      <c r="S102" s="55"/>
      <c r="T102" s="55"/>
      <c r="U102" s="55"/>
      <c r="V102" s="55"/>
      <c r="W102" s="55"/>
      <c r="X102" s="55"/>
      <c r="Y102" s="23"/>
      <c r="Z102" s="27"/>
      <c r="AA102" s="27"/>
      <c r="AB102" s="6"/>
      <c r="AC102" s="6"/>
      <c r="AD102" s="6"/>
      <c r="AE102" s="6"/>
      <c r="AF102" s="6"/>
      <c r="AG102" s="6"/>
      <c r="AH102" s="6"/>
    </row>
    <row r="103" spans="1:34" ht="37.5" customHeight="1">
      <c r="A103" s="312"/>
      <c r="B103" s="102"/>
      <c r="C103" s="222"/>
      <c r="D103" s="222"/>
      <c r="E103" s="222"/>
      <c r="F103" s="222"/>
      <c r="G103" s="222"/>
      <c r="H103" s="338"/>
      <c r="I103" s="312"/>
      <c r="J103" s="39" t="s">
        <v>26</v>
      </c>
      <c r="K103" s="37">
        <f t="shared" si="25"/>
        <v>0</v>
      </c>
      <c r="L103" s="37"/>
      <c r="M103" s="37"/>
      <c r="N103" s="37"/>
      <c r="O103" s="37"/>
      <c r="P103" s="37"/>
      <c r="Q103" s="251"/>
      <c r="R103" s="200">
        <v>24</v>
      </c>
      <c r="S103" s="38"/>
      <c r="T103" s="258" t="s">
        <v>140</v>
      </c>
      <c r="U103" s="38"/>
      <c r="V103" s="38"/>
      <c r="W103" s="38"/>
      <c r="X103" s="38"/>
      <c r="Y103" s="6">
        <v>24</v>
      </c>
      <c r="Z103" s="27">
        <v>5051</v>
      </c>
      <c r="AA103" s="27">
        <v>5051</v>
      </c>
      <c r="AB103" s="6">
        <v>13334</v>
      </c>
      <c r="AC103" s="6"/>
      <c r="AD103" s="6"/>
      <c r="AE103" s="6"/>
      <c r="AF103" s="6"/>
      <c r="AG103" s="6"/>
      <c r="AH103" s="6"/>
    </row>
    <row r="104" spans="1:34" ht="32.25" customHeight="1">
      <c r="A104" s="312"/>
      <c r="B104" s="104"/>
      <c r="C104" s="223"/>
      <c r="D104" s="223"/>
      <c r="E104" s="223"/>
      <c r="F104" s="223"/>
      <c r="G104" s="223"/>
      <c r="H104" s="339"/>
      <c r="I104" s="313"/>
      <c r="J104" s="39" t="s">
        <v>27</v>
      </c>
      <c r="K104" s="37">
        <f t="shared" si="25"/>
        <v>0</v>
      </c>
      <c r="L104" s="39"/>
      <c r="M104" s="40"/>
      <c r="N104" s="39"/>
      <c r="O104" s="39"/>
      <c r="P104" s="39"/>
      <c r="Q104" s="190"/>
      <c r="R104" s="198"/>
      <c r="S104" s="41"/>
      <c r="T104" s="41"/>
      <c r="U104" s="41"/>
      <c r="V104" s="41"/>
      <c r="W104" s="41"/>
      <c r="X104" s="41"/>
      <c r="Y104" s="6"/>
      <c r="Z104" s="32"/>
      <c r="AA104" s="32">
        <v>5052</v>
      </c>
      <c r="AB104" s="6">
        <v>769</v>
      </c>
      <c r="AC104" s="6"/>
      <c r="AD104" s="6"/>
      <c r="AE104" s="6"/>
      <c r="AF104" s="6"/>
      <c r="AG104" s="6"/>
      <c r="AH104" s="6"/>
    </row>
    <row r="105" spans="1:34" ht="176.25" customHeight="1">
      <c r="A105" s="312"/>
      <c r="B105" s="101" t="s">
        <v>39</v>
      </c>
      <c r="C105" s="221">
        <v>15000</v>
      </c>
      <c r="D105" s="221">
        <v>17000</v>
      </c>
      <c r="E105" s="221">
        <v>18000</v>
      </c>
      <c r="F105" s="221">
        <v>19000</v>
      </c>
      <c r="G105" s="221">
        <v>20000</v>
      </c>
      <c r="H105" s="311" t="s">
        <v>10</v>
      </c>
      <c r="I105" s="274" t="s">
        <v>168</v>
      </c>
      <c r="J105" s="39" t="s">
        <v>55</v>
      </c>
      <c r="K105" s="37">
        <f t="shared" si="25"/>
        <v>7936.6</v>
      </c>
      <c r="L105" s="49">
        <f>650+650</f>
        <v>1300</v>
      </c>
      <c r="M105" s="219">
        <f t="shared" ref="M105:P107" si="26">ROUND((L105*1.1),1)</f>
        <v>1430</v>
      </c>
      <c r="N105" s="219">
        <f t="shared" si="26"/>
        <v>1573</v>
      </c>
      <c r="O105" s="219">
        <f t="shared" si="26"/>
        <v>1730.3</v>
      </c>
      <c r="P105" s="219">
        <f t="shared" si="26"/>
        <v>1903.3</v>
      </c>
      <c r="Q105" s="291"/>
      <c r="R105" s="208"/>
      <c r="S105" s="41"/>
      <c r="T105" s="41"/>
      <c r="U105" s="41"/>
      <c r="V105" s="41"/>
      <c r="W105" s="41"/>
      <c r="X105" s="41"/>
      <c r="Y105" s="30"/>
      <c r="Z105" s="35"/>
      <c r="AA105" s="35"/>
      <c r="AB105" s="31"/>
      <c r="AC105" s="31"/>
      <c r="AD105" s="6"/>
      <c r="AE105" s="6"/>
      <c r="AF105" s="6"/>
      <c r="AG105" s="6"/>
      <c r="AH105" s="6"/>
    </row>
    <row r="106" spans="1:34" ht="52.5" customHeight="1" thickBot="1">
      <c r="A106" s="312"/>
      <c r="B106" s="102"/>
      <c r="C106" s="222"/>
      <c r="D106" s="222"/>
      <c r="E106" s="222"/>
      <c r="F106" s="222"/>
      <c r="G106" s="222"/>
      <c r="H106" s="312"/>
      <c r="I106" s="274" t="s">
        <v>85</v>
      </c>
      <c r="J106" s="39" t="s">
        <v>55</v>
      </c>
      <c r="K106" s="37">
        <f t="shared" si="25"/>
        <v>610.5</v>
      </c>
      <c r="L106" s="49">
        <v>100</v>
      </c>
      <c r="M106" s="219">
        <f t="shared" si="26"/>
        <v>110</v>
      </c>
      <c r="N106" s="219">
        <f t="shared" si="26"/>
        <v>121</v>
      </c>
      <c r="O106" s="219">
        <f t="shared" si="26"/>
        <v>133.1</v>
      </c>
      <c r="P106" s="219">
        <f t="shared" si="26"/>
        <v>146.4</v>
      </c>
      <c r="Q106" s="190"/>
      <c r="R106" s="198"/>
      <c r="S106" s="41"/>
      <c r="T106" s="41"/>
      <c r="U106" s="41"/>
      <c r="V106" s="41"/>
      <c r="W106" s="41"/>
      <c r="X106" s="41"/>
      <c r="Y106" s="30"/>
      <c r="Z106" s="35"/>
      <c r="AA106" s="35"/>
      <c r="AB106" s="31"/>
      <c r="AC106" s="31"/>
      <c r="AD106" s="6"/>
      <c r="AE106" s="6"/>
      <c r="AF106" s="6"/>
      <c r="AG106" s="6"/>
      <c r="AH106" s="6"/>
    </row>
    <row r="107" spans="1:34" ht="44.25" customHeight="1" thickBot="1">
      <c r="A107" s="97"/>
      <c r="B107" s="102"/>
      <c r="C107" s="222"/>
      <c r="D107" s="222"/>
      <c r="E107" s="222"/>
      <c r="F107" s="222"/>
      <c r="G107" s="222"/>
      <c r="H107" s="312"/>
      <c r="I107" s="274" t="s">
        <v>50</v>
      </c>
      <c r="J107" s="39" t="s">
        <v>26</v>
      </c>
      <c r="K107" s="37">
        <f t="shared" si="25"/>
        <v>6105.1</v>
      </c>
      <c r="L107" s="37">
        <v>1000</v>
      </c>
      <c r="M107" s="219">
        <f t="shared" si="26"/>
        <v>1100</v>
      </c>
      <c r="N107" s="219">
        <f t="shared" si="26"/>
        <v>1210</v>
      </c>
      <c r="O107" s="219">
        <f t="shared" si="26"/>
        <v>1331</v>
      </c>
      <c r="P107" s="219">
        <f t="shared" si="26"/>
        <v>1464.1</v>
      </c>
      <c r="Q107" s="251"/>
      <c r="R107" s="200"/>
      <c r="S107" s="38"/>
      <c r="T107" s="258" t="s">
        <v>141</v>
      </c>
      <c r="U107" s="38"/>
      <c r="V107" s="38"/>
      <c r="W107" s="38"/>
      <c r="X107" s="38"/>
      <c r="Y107" s="30">
        <f>500+500</f>
        <v>1000</v>
      </c>
      <c r="Z107" s="34" t="s">
        <v>44</v>
      </c>
      <c r="AA107" s="35">
        <v>5053</v>
      </c>
      <c r="AB107" s="31">
        <v>2665.2</v>
      </c>
      <c r="AC107" s="31"/>
      <c r="AD107" s="6"/>
      <c r="AE107" s="6"/>
      <c r="AF107" s="6"/>
      <c r="AG107" s="6"/>
      <c r="AH107" s="6"/>
    </row>
    <row r="108" spans="1:34" ht="35.25" customHeight="1">
      <c r="A108" s="99"/>
      <c r="B108" s="104"/>
      <c r="C108" s="223"/>
      <c r="D108" s="223"/>
      <c r="E108" s="223"/>
      <c r="F108" s="223"/>
      <c r="G108" s="223"/>
      <c r="H108" s="99"/>
      <c r="I108" s="274"/>
      <c r="J108" s="39" t="s">
        <v>27</v>
      </c>
      <c r="K108" s="37">
        <f t="shared" si="25"/>
        <v>0</v>
      </c>
      <c r="L108" s="39"/>
      <c r="M108" s="40"/>
      <c r="N108" s="39"/>
      <c r="O108" s="39"/>
      <c r="P108" s="39"/>
      <c r="Q108" s="190"/>
      <c r="R108" s="198"/>
      <c r="S108" s="41"/>
      <c r="T108" s="41"/>
      <c r="U108" s="41"/>
      <c r="V108" s="41"/>
      <c r="W108" s="41"/>
      <c r="X108" s="41"/>
      <c r="Y108" s="6"/>
      <c r="Z108" s="33"/>
      <c r="AA108" s="33">
        <v>5070</v>
      </c>
      <c r="AB108" s="6"/>
      <c r="AC108" s="6">
        <v>1939</v>
      </c>
      <c r="AD108" s="6"/>
      <c r="AE108" s="6"/>
      <c r="AF108" s="6"/>
      <c r="AG108" s="6"/>
      <c r="AH108" s="6"/>
    </row>
    <row r="109" spans="1:34" ht="20.100000000000001" customHeight="1">
      <c r="A109" s="125" t="s">
        <v>71</v>
      </c>
      <c r="B109" s="126"/>
      <c r="C109" s="233"/>
      <c r="D109" s="233"/>
      <c r="E109" s="233"/>
      <c r="F109" s="233"/>
      <c r="G109" s="233"/>
      <c r="H109" s="126"/>
      <c r="I109" s="277"/>
      <c r="J109" s="45"/>
      <c r="K109" s="46">
        <f>SUM(K102:K108)</f>
        <v>15262.7</v>
      </c>
      <c r="L109" s="46">
        <f t="shared" ref="L109:Q109" si="27">SUM(L102:L108)</f>
        <v>2500</v>
      </c>
      <c r="M109" s="46">
        <f t="shared" si="27"/>
        <v>2750</v>
      </c>
      <c r="N109" s="46">
        <f t="shared" si="27"/>
        <v>3025</v>
      </c>
      <c r="O109" s="46">
        <f t="shared" si="27"/>
        <v>3327.5</v>
      </c>
      <c r="P109" s="46">
        <f t="shared" si="27"/>
        <v>3660.2</v>
      </c>
      <c r="Q109" s="46">
        <f t="shared" si="27"/>
        <v>24</v>
      </c>
      <c r="R109" s="46">
        <f>SUM(R102:R108)</f>
        <v>24</v>
      </c>
      <c r="S109" s="46">
        <f>SUM(S102:S108)</f>
        <v>0</v>
      </c>
      <c r="T109" s="46"/>
      <c r="U109" s="46"/>
      <c r="V109" s="46"/>
      <c r="W109" s="46"/>
      <c r="X109" s="46"/>
      <c r="Y109" s="6"/>
      <c r="Z109" s="27"/>
      <c r="AA109" s="27"/>
      <c r="AB109" s="6"/>
      <c r="AC109" s="6"/>
      <c r="AD109" s="6"/>
      <c r="AE109" s="6"/>
      <c r="AF109" s="6"/>
      <c r="AG109" s="6"/>
      <c r="AH109" s="6"/>
    </row>
    <row r="110" spans="1:34" ht="20.100000000000001" customHeight="1">
      <c r="A110" s="60" t="s">
        <v>38</v>
      </c>
      <c r="B110" s="61"/>
      <c r="C110" s="234"/>
      <c r="D110" s="234"/>
      <c r="E110" s="234"/>
      <c r="F110" s="234"/>
      <c r="G110" s="234"/>
      <c r="H110" s="61"/>
      <c r="I110" s="70"/>
      <c r="J110" s="45" t="s">
        <v>55</v>
      </c>
      <c r="K110" s="46">
        <f t="shared" ref="K110:S110" si="28">K102+K105+K106</f>
        <v>9157.6</v>
      </c>
      <c r="L110" s="46">
        <f t="shared" si="28"/>
        <v>1500</v>
      </c>
      <c r="M110" s="46">
        <f t="shared" si="28"/>
        <v>1650</v>
      </c>
      <c r="N110" s="46">
        <f t="shared" si="28"/>
        <v>1815</v>
      </c>
      <c r="O110" s="46">
        <f t="shared" si="28"/>
        <v>1996.4999999999998</v>
      </c>
      <c r="P110" s="46">
        <f t="shared" si="28"/>
        <v>2196.1</v>
      </c>
      <c r="Q110" s="46">
        <f t="shared" si="28"/>
        <v>24</v>
      </c>
      <c r="R110" s="46">
        <f t="shared" si="28"/>
        <v>0</v>
      </c>
      <c r="S110" s="46">
        <f t="shared" si="28"/>
        <v>0</v>
      </c>
      <c r="T110" s="46"/>
      <c r="U110" s="46"/>
      <c r="V110" s="46"/>
      <c r="W110" s="46"/>
      <c r="X110" s="46"/>
      <c r="Y110" s="6"/>
      <c r="Z110" s="27"/>
      <c r="AA110" s="27"/>
      <c r="AB110" s="6"/>
      <c r="AC110" s="6"/>
      <c r="AD110" s="6"/>
      <c r="AE110" s="6"/>
      <c r="AF110" s="6"/>
      <c r="AG110" s="6"/>
      <c r="AH110" s="6"/>
    </row>
    <row r="111" spans="1:34" ht="20.100000000000001" customHeight="1">
      <c r="A111" s="66"/>
      <c r="B111" s="128"/>
      <c r="C111" s="235"/>
      <c r="D111" s="235"/>
      <c r="E111" s="235"/>
      <c r="F111" s="235"/>
      <c r="G111" s="235"/>
      <c r="H111" s="128"/>
      <c r="I111" s="73"/>
      <c r="J111" s="45" t="s">
        <v>26</v>
      </c>
      <c r="K111" s="46">
        <f>K103+K107</f>
        <v>6105.1</v>
      </c>
      <c r="L111" s="46">
        <f t="shared" ref="L111:Q111" si="29">L103+L107</f>
        <v>1000</v>
      </c>
      <c r="M111" s="46">
        <f t="shared" si="29"/>
        <v>1100</v>
      </c>
      <c r="N111" s="46">
        <f t="shared" si="29"/>
        <v>1210</v>
      </c>
      <c r="O111" s="46">
        <f t="shared" si="29"/>
        <v>1331</v>
      </c>
      <c r="P111" s="46">
        <f t="shared" si="29"/>
        <v>1464.1</v>
      </c>
      <c r="Q111" s="46">
        <f t="shared" si="29"/>
        <v>0</v>
      </c>
      <c r="R111" s="46">
        <f>R103+R107</f>
        <v>24</v>
      </c>
      <c r="S111" s="46">
        <f>S103+S107</f>
        <v>0</v>
      </c>
      <c r="T111" s="46"/>
      <c r="U111" s="46"/>
      <c r="V111" s="46"/>
      <c r="W111" s="46"/>
      <c r="X111" s="46"/>
      <c r="Y111" s="6"/>
      <c r="Z111" s="27"/>
      <c r="AA111" s="27"/>
      <c r="AB111" s="6"/>
      <c r="AC111" s="6"/>
      <c r="AD111" s="6"/>
      <c r="AE111" s="6"/>
      <c r="AF111" s="6"/>
      <c r="AG111" s="6"/>
      <c r="AH111" s="6"/>
    </row>
    <row r="112" spans="1:34" ht="20.100000000000001" customHeight="1">
      <c r="A112" s="63"/>
      <c r="B112" s="64"/>
      <c r="C112" s="236"/>
      <c r="D112" s="236"/>
      <c r="E112" s="236"/>
      <c r="F112" s="236"/>
      <c r="G112" s="236"/>
      <c r="H112" s="64"/>
      <c r="I112" s="76"/>
      <c r="J112" s="45" t="s">
        <v>27</v>
      </c>
      <c r="K112" s="46">
        <f t="shared" ref="K112:Q112" si="30">K104+K108</f>
        <v>0</v>
      </c>
      <c r="L112" s="46">
        <f t="shared" si="30"/>
        <v>0</v>
      </c>
      <c r="M112" s="46">
        <f t="shared" si="30"/>
        <v>0</v>
      </c>
      <c r="N112" s="46">
        <f t="shared" si="30"/>
        <v>0</v>
      </c>
      <c r="O112" s="46">
        <f t="shared" si="30"/>
        <v>0</v>
      </c>
      <c r="P112" s="46">
        <f t="shared" si="30"/>
        <v>0</v>
      </c>
      <c r="Q112" s="46">
        <f t="shared" si="30"/>
        <v>0</v>
      </c>
      <c r="R112" s="46">
        <f>R104+R108</f>
        <v>0</v>
      </c>
      <c r="S112" s="46">
        <f>S104+S108</f>
        <v>0</v>
      </c>
      <c r="T112" s="46"/>
      <c r="U112" s="46"/>
      <c r="V112" s="46"/>
      <c r="W112" s="46"/>
      <c r="X112" s="46"/>
      <c r="Y112" s="6"/>
      <c r="Z112" s="27"/>
      <c r="AA112" s="27"/>
      <c r="AB112" s="6"/>
      <c r="AC112" s="6"/>
      <c r="AD112" s="6"/>
      <c r="AE112" s="6"/>
      <c r="AF112" s="6"/>
      <c r="AG112" s="6"/>
      <c r="AH112" s="6"/>
    </row>
    <row r="113" spans="1:34" ht="96" customHeight="1">
      <c r="A113" s="96" t="s">
        <v>164</v>
      </c>
      <c r="B113" s="96" t="s">
        <v>28</v>
      </c>
      <c r="C113" s="221">
        <v>4</v>
      </c>
      <c r="D113" s="221">
        <v>4</v>
      </c>
      <c r="E113" s="221">
        <v>4</v>
      </c>
      <c r="F113" s="221">
        <v>4</v>
      </c>
      <c r="G113" s="221">
        <v>4</v>
      </c>
      <c r="H113" s="311" t="s">
        <v>110</v>
      </c>
      <c r="I113" s="274" t="s">
        <v>157</v>
      </c>
      <c r="J113" s="39" t="s">
        <v>55</v>
      </c>
      <c r="K113" s="37">
        <f t="shared" ref="K113:K122" si="31">SUM(L113:P113)</f>
        <v>66609</v>
      </c>
      <c r="L113" s="162">
        <v>12493.8</v>
      </c>
      <c r="M113" s="162">
        <v>12943.8</v>
      </c>
      <c r="N113" s="162">
        <v>13393.8</v>
      </c>
      <c r="O113" s="162">
        <v>13843.8</v>
      </c>
      <c r="P113" s="162">
        <v>13933.8</v>
      </c>
      <c r="Q113" s="188"/>
      <c r="R113" s="201"/>
      <c r="S113" s="46"/>
      <c r="T113" s="46"/>
      <c r="U113" s="46"/>
      <c r="V113" s="46"/>
      <c r="W113" s="46"/>
      <c r="X113" s="46"/>
      <c r="Y113" s="6"/>
      <c r="Z113" s="27"/>
      <c r="AA113" s="27"/>
      <c r="AB113" s="6"/>
      <c r="AC113" s="6"/>
      <c r="AD113" s="6"/>
      <c r="AE113" s="6"/>
      <c r="AF113" s="6"/>
      <c r="AG113" s="6"/>
      <c r="AH113" s="6"/>
    </row>
    <row r="114" spans="1:34" ht="196.5" customHeight="1">
      <c r="A114" s="97"/>
      <c r="B114" s="97"/>
      <c r="C114" s="222"/>
      <c r="D114" s="222"/>
      <c r="E114" s="222"/>
      <c r="F114" s="222"/>
      <c r="G114" s="222"/>
      <c r="H114" s="312"/>
      <c r="I114" s="274" t="s">
        <v>189</v>
      </c>
      <c r="J114" s="39" t="s">
        <v>55</v>
      </c>
      <c r="K114" s="37">
        <f t="shared" si="31"/>
        <v>3052.6</v>
      </c>
      <c r="L114" s="162">
        <v>500</v>
      </c>
      <c r="M114" s="219">
        <f>ROUND((L114*1.1),1)</f>
        <v>550</v>
      </c>
      <c r="N114" s="219">
        <f>ROUND((M114*1.1),1)</f>
        <v>605</v>
      </c>
      <c r="O114" s="219">
        <f>ROUND((N114*1.1),1)</f>
        <v>665.5</v>
      </c>
      <c r="P114" s="219">
        <f>ROUND((O114*1.1),1)</f>
        <v>732.1</v>
      </c>
      <c r="Q114" s="188"/>
      <c r="R114" s="201"/>
      <c r="S114" s="46"/>
      <c r="T114" s="46"/>
      <c r="U114" s="46"/>
      <c r="V114" s="46"/>
      <c r="W114" s="46"/>
      <c r="X114" s="46"/>
      <c r="Y114" s="6"/>
      <c r="Z114" s="27"/>
      <c r="AA114" s="27"/>
      <c r="AB114" s="6"/>
      <c r="AC114" s="6"/>
      <c r="AD114" s="6"/>
      <c r="AE114" s="6"/>
      <c r="AF114" s="6"/>
      <c r="AG114" s="6"/>
      <c r="AH114" s="6"/>
    </row>
    <row r="115" spans="1:34" ht="33" customHeight="1">
      <c r="A115" s="97"/>
      <c r="B115" s="97"/>
      <c r="C115" s="222"/>
      <c r="D115" s="222"/>
      <c r="E115" s="222"/>
      <c r="F115" s="222"/>
      <c r="G115" s="222"/>
      <c r="H115" s="312"/>
      <c r="I115" s="274" t="s">
        <v>50</v>
      </c>
      <c r="J115" s="39" t="s">
        <v>30</v>
      </c>
      <c r="K115" s="37">
        <f t="shared" si="31"/>
        <v>7401.0000000000036</v>
      </c>
      <c r="L115" s="47">
        <f>6882+7000-L113</f>
        <v>1388.2000000000007</v>
      </c>
      <c r="M115" s="47">
        <f>6882+7500-M113</f>
        <v>1438.2000000000007</v>
      </c>
      <c r="N115" s="47">
        <f>6882+8000-N113</f>
        <v>1488.2000000000007</v>
      </c>
      <c r="O115" s="47">
        <f>6882+8500-O113</f>
        <v>1538.2000000000007</v>
      </c>
      <c r="P115" s="47">
        <f>6882+8600-P113</f>
        <v>1548.2000000000007</v>
      </c>
      <c r="Q115" s="191"/>
      <c r="R115" s="204"/>
      <c r="S115" s="47"/>
      <c r="T115" s="258" t="s">
        <v>142</v>
      </c>
      <c r="U115" s="47"/>
      <c r="V115" s="47"/>
      <c r="W115" s="47"/>
      <c r="X115" s="47"/>
      <c r="Y115" s="24">
        <f>4102.8+1939</f>
        <v>6041.8</v>
      </c>
      <c r="Z115" s="27" t="s">
        <v>47</v>
      </c>
      <c r="AA115" s="27"/>
      <c r="AB115" s="6">
        <v>7330</v>
      </c>
      <c r="AC115" s="6"/>
      <c r="AD115" s="6"/>
      <c r="AE115" s="6"/>
      <c r="AF115" s="6"/>
      <c r="AG115" s="6"/>
      <c r="AH115" s="6"/>
    </row>
    <row r="116" spans="1:34" ht="38.25" customHeight="1">
      <c r="A116" s="97"/>
      <c r="B116" s="99"/>
      <c r="C116" s="223"/>
      <c r="D116" s="223"/>
      <c r="E116" s="223"/>
      <c r="F116" s="223"/>
      <c r="G116" s="223"/>
      <c r="H116" s="99"/>
      <c r="I116" s="274"/>
      <c r="J116" s="39" t="s">
        <v>27</v>
      </c>
      <c r="K116" s="37">
        <f t="shared" si="31"/>
        <v>309692</v>
      </c>
      <c r="L116" s="47">
        <v>61938.400000000001</v>
      </c>
      <c r="M116" s="47">
        <v>61938.400000000001</v>
      </c>
      <c r="N116" s="47">
        <v>61938.400000000001</v>
      </c>
      <c r="O116" s="47">
        <v>61938.400000000001</v>
      </c>
      <c r="P116" s="47">
        <v>61938.400000000001</v>
      </c>
      <c r="Q116" s="191"/>
      <c r="R116" s="204"/>
      <c r="S116" s="47"/>
      <c r="T116" s="47"/>
      <c r="U116" s="47"/>
      <c r="V116" s="47"/>
      <c r="W116" s="47"/>
      <c r="X116" s="47"/>
      <c r="Y116" s="6"/>
      <c r="Z116" s="27"/>
      <c r="AA116" s="27"/>
      <c r="AB116" s="6"/>
      <c r="AC116" s="6"/>
      <c r="AD116" s="6"/>
      <c r="AE116" s="6"/>
      <c r="AF116" s="6"/>
      <c r="AG116" s="6"/>
      <c r="AH116" s="6"/>
    </row>
    <row r="117" spans="1:34" ht="55.5" customHeight="1">
      <c r="A117" s="97"/>
      <c r="B117" s="96" t="s">
        <v>29</v>
      </c>
      <c r="C117" s="221">
        <v>1</v>
      </c>
      <c r="D117" s="221">
        <v>1</v>
      </c>
      <c r="E117" s="221">
        <v>1</v>
      </c>
      <c r="F117" s="221">
        <v>1</v>
      </c>
      <c r="G117" s="221">
        <v>1</v>
      </c>
      <c r="H117" s="311" t="s">
        <v>112</v>
      </c>
      <c r="I117" s="311" t="s">
        <v>157</v>
      </c>
      <c r="J117" s="39" t="s">
        <v>55</v>
      </c>
      <c r="K117" s="37">
        <f t="shared" si="31"/>
        <v>0</v>
      </c>
      <c r="L117" s="47"/>
      <c r="M117" s="47"/>
      <c r="N117" s="47"/>
      <c r="O117" s="47"/>
      <c r="P117" s="47"/>
      <c r="Q117" s="191"/>
      <c r="R117" s="204"/>
      <c r="S117" s="47"/>
      <c r="T117" s="47"/>
      <c r="U117" s="47"/>
      <c r="V117" s="47"/>
      <c r="W117" s="47"/>
      <c r="X117" s="47"/>
      <c r="Y117" s="6"/>
      <c r="Z117" s="27"/>
      <c r="AA117" s="27"/>
      <c r="AB117" s="6"/>
      <c r="AC117" s="6"/>
      <c r="AD117" s="6"/>
      <c r="AE117" s="6"/>
      <c r="AF117" s="6"/>
      <c r="AG117" s="6"/>
      <c r="AH117" s="6"/>
    </row>
    <row r="118" spans="1:34" ht="42.75" customHeight="1">
      <c r="A118" s="97"/>
      <c r="B118" s="97"/>
      <c r="C118" s="222"/>
      <c r="D118" s="222"/>
      <c r="E118" s="222"/>
      <c r="F118" s="222"/>
      <c r="G118" s="222"/>
      <c r="H118" s="312"/>
      <c r="I118" s="312"/>
      <c r="J118" s="39" t="s">
        <v>26</v>
      </c>
      <c r="K118" s="37">
        <f t="shared" si="31"/>
        <v>106582</v>
      </c>
      <c r="L118" s="47">
        <v>21316.400000000001</v>
      </c>
      <c r="M118" s="47">
        <v>21316.400000000001</v>
      </c>
      <c r="N118" s="47">
        <v>21316.400000000001</v>
      </c>
      <c r="O118" s="47">
        <v>21316.400000000001</v>
      </c>
      <c r="P118" s="47">
        <v>21316.400000000001</v>
      </c>
      <c r="Q118" s="191"/>
      <c r="R118" s="204"/>
      <c r="S118" s="47"/>
      <c r="T118" s="47"/>
      <c r="U118" s="47"/>
      <c r="V118" s="47"/>
      <c r="W118" s="47"/>
      <c r="X118" s="47"/>
      <c r="Y118" s="6"/>
      <c r="Z118" s="27"/>
      <c r="AA118" s="27"/>
      <c r="AB118" s="6"/>
      <c r="AC118" s="6"/>
      <c r="AD118" s="22">
        <f>L115+L118</f>
        <v>22704.600000000002</v>
      </c>
      <c r="AE118" s="6"/>
      <c r="AF118" s="6"/>
      <c r="AG118" s="6"/>
      <c r="AH118" s="6"/>
    </row>
    <row r="119" spans="1:34" ht="40.5" customHeight="1">
      <c r="A119" s="97"/>
      <c r="B119" s="99"/>
      <c r="C119" s="223"/>
      <c r="D119" s="223"/>
      <c r="E119" s="223"/>
      <c r="F119" s="223"/>
      <c r="G119" s="223"/>
      <c r="H119" s="313"/>
      <c r="I119" s="147"/>
      <c r="J119" s="39" t="s">
        <v>27</v>
      </c>
      <c r="K119" s="37">
        <f t="shared" si="31"/>
        <v>959237</v>
      </c>
      <c r="L119" s="47">
        <v>191847.4</v>
      </c>
      <c r="M119" s="47">
        <v>191847.4</v>
      </c>
      <c r="N119" s="47">
        <v>191847.4</v>
      </c>
      <c r="O119" s="47">
        <v>191847.4</v>
      </c>
      <c r="P119" s="47">
        <v>191847.4</v>
      </c>
      <c r="Q119" s="191"/>
      <c r="R119" s="204"/>
      <c r="S119" s="47"/>
      <c r="T119" s="47"/>
      <c r="U119" s="47"/>
      <c r="V119" s="47"/>
      <c r="W119" s="47"/>
      <c r="X119" s="47"/>
      <c r="Y119" s="6"/>
      <c r="Z119" s="27"/>
      <c r="AA119" s="27"/>
      <c r="AB119" s="6"/>
      <c r="AC119" s="6"/>
      <c r="AD119" s="22">
        <f>6882+L118</f>
        <v>28198.400000000001</v>
      </c>
      <c r="AE119" s="6"/>
      <c r="AF119" s="6"/>
      <c r="AG119" s="6"/>
      <c r="AH119" s="6"/>
    </row>
    <row r="120" spans="1:34" ht="39.75" customHeight="1">
      <c r="A120" s="296"/>
      <c r="B120" s="308" t="s">
        <v>31</v>
      </c>
      <c r="C120" s="221"/>
      <c r="D120" s="221"/>
      <c r="E120" s="221"/>
      <c r="F120" s="221"/>
      <c r="G120" s="221"/>
      <c r="H120" s="343" t="s">
        <v>70</v>
      </c>
      <c r="I120" s="311" t="s">
        <v>114</v>
      </c>
      <c r="J120" s="39" t="s">
        <v>55</v>
      </c>
      <c r="K120" s="37">
        <f t="shared" si="31"/>
        <v>0</v>
      </c>
      <c r="L120" s="47"/>
      <c r="M120" s="47"/>
      <c r="N120" s="47"/>
      <c r="O120" s="47"/>
      <c r="P120" s="47"/>
      <c r="Q120" s="192"/>
      <c r="R120" s="205"/>
      <c r="S120" s="48"/>
      <c r="T120" s="48"/>
      <c r="U120" s="48"/>
      <c r="V120" s="48"/>
      <c r="W120" s="48"/>
      <c r="X120" s="48"/>
      <c r="Y120" s="6"/>
      <c r="Z120" s="27"/>
      <c r="AA120" s="27"/>
      <c r="AB120" s="6"/>
      <c r="AC120" s="6"/>
      <c r="AD120" s="22"/>
      <c r="AE120" s="6"/>
      <c r="AF120" s="6"/>
      <c r="AG120" s="6"/>
      <c r="AH120" s="6"/>
    </row>
    <row r="121" spans="1:34" ht="31.5" customHeight="1">
      <c r="A121" s="296"/>
      <c r="B121" s="309"/>
      <c r="C121" s="222"/>
      <c r="D121" s="222"/>
      <c r="E121" s="222"/>
      <c r="F121" s="222"/>
      <c r="G121" s="222"/>
      <c r="H121" s="344"/>
      <c r="I121" s="312"/>
      <c r="J121" s="39" t="s">
        <v>26</v>
      </c>
      <c r="K121" s="37">
        <f t="shared" si="31"/>
        <v>0</v>
      </c>
      <c r="L121" s="47"/>
      <c r="M121" s="47"/>
      <c r="N121" s="47"/>
      <c r="O121" s="47"/>
      <c r="P121" s="47"/>
      <c r="Q121" s="192"/>
      <c r="R121" s="205"/>
      <c r="S121" s="48"/>
      <c r="T121" s="48"/>
      <c r="U121" s="48"/>
      <c r="V121" s="48"/>
      <c r="W121" s="48"/>
      <c r="X121" s="48"/>
      <c r="Y121" s="6"/>
      <c r="Z121" s="27"/>
      <c r="AA121" s="27"/>
      <c r="AB121" s="6"/>
      <c r="AC121" s="6"/>
      <c r="AD121" s="6"/>
      <c r="AE121" s="6"/>
      <c r="AF121" s="6"/>
      <c r="AG121" s="6"/>
      <c r="AH121" s="6"/>
    </row>
    <row r="122" spans="1:34" ht="25.5" customHeight="1">
      <c r="A122" s="297"/>
      <c r="B122" s="99"/>
      <c r="C122" s="223"/>
      <c r="D122" s="223"/>
      <c r="E122" s="223"/>
      <c r="F122" s="223"/>
      <c r="G122" s="223"/>
      <c r="H122" s="345"/>
      <c r="I122" s="313"/>
      <c r="J122" s="39" t="s">
        <v>27</v>
      </c>
      <c r="K122" s="37">
        <f t="shared" si="31"/>
        <v>0</v>
      </c>
      <c r="L122" s="47"/>
      <c r="M122" s="47"/>
      <c r="N122" s="47"/>
      <c r="O122" s="47"/>
      <c r="P122" s="47"/>
      <c r="Q122" s="192"/>
      <c r="R122" s="205"/>
      <c r="S122" s="48"/>
      <c r="T122" s="48"/>
      <c r="U122" s="48"/>
      <c r="V122" s="48"/>
      <c r="W122" s="48"/>
      <c r="X122" s="48"/>
      <c r="Y122" s="6"/>
      <c r="Z122" s="27"/>
      <c r="AA122" s="27"/>
      <c r="AB122" s="6"/>
      <c r="AC122" s="6"/>
      <c r="AD122" s="6"/>
      <c r="AE122" s="6"/>
      <c r="AF122" s="6"/>
      <c r="AG122" s="6"/>
      <c r="AH122" s="6"/>
    </row>
    <row r="123" spans="1:34" ht="20.100000000000001" customHeight="1">
      <c r="A123" s="132" t="s">
        <v>79</v>
      </c>
      <c r="B123" s="133"/>
      <c r="C123" s="237"/>
      <c r="D123" s="237"/>
      <c r="E123" s="237"/>
      <c r="F123" s="237"/>
      <c r="G123" s="237"/>
      <c r="H123" s="133"/>
      <c r="I123" s="134"/>
      <c r="J123" s="45"/>
      <c r="K123" s="46">
        <f>SUM(K113:K122)</f>
        <v>1452573.6</v>
      </c>
      <c r="L123" s="46">
        <f t="shared" ref="L123:Q123" si="32">SUM(L113:L122)</f>
        <v>289484.19999999995</v>
      </c>
      <c r="M123" s="46">
        <f t="shared" si="32"/>
        <v>290034.19999999995</v>
      </c>
      <c r="N123" s="46">
        <f t="shared" si="32"/>
        <v>290589.19999999995</v>
      </c>
      <c r="O123" s="46">
        <f t="shared" si="32"/>
        <v>291149.69999999995</v>
      </c>
      <c r="P123" s="46">
        <f t="shared" si="32"/>
        <v>291316.3</v>
      </c>
      <c r="Q123" s="46">
        <f t="shared" si="32"/>
        <v>0</v>
      </c>
      <c r="R123" s="46">
        <f>SUM(R113:R122)</f>
        <v>0</v>
      </c>
      <c r="S123" s="46">
        <f>SUM(S113:S122)</f>
        <v>0</v>
      </c>
      <c r="T123" s="46"/>
      <c r="U123" s="46"/>
      <c r="V123" s="46"/>
      <c r="W123" s="46"/>
      <c r="X123" s="46"/>
      <c r="Y123" s="6"/>
      <c r="Z123" s="27"/>
      <c r="AA123" s="27"/>
      <c r="AB123" s="6"/>
      <c r="AC123" s="6"/>
      <c r="AD123" s="6"/>
      <c r="AE123" s="6"/>
      <c r="AF123" s="6"/>
      <c r="AG123" s="6"/>
      <c r="AH123" s="6"/>
    </row>
    <row r="124" spans="1:34" ht="20.100000000000001" customHeight="1">
      <c r="A124" s="135" t="s">
        <v>40</v>
      </c>
      <c r="B124" s="136"/>
      <c r="C124" s="238"/>
      <c r="D124" s="238"/>
      <c r="E124" s="238"/>
      <c r="F124" s="238"/>
      <c r="G124" s="238"/>
      <c r="H124" s="136"/>
      <c r="I124" s="137"/>
      <c r="J124" s="45" t="s">
        <v>55</v>
      </c>
      <c r="K124" s="46">
        <f t="shared" ref="K124:S124" si="33">K113+K114+K117+K120</f>
        <v>69661.600000000006</v>
      </c>
      <c r="L124" s="46">
        <f t="shared" si="33"/>
        <v>12993.8</v>
      </c>
      <c r="M124" s="46">
        <f t="shared" si="33"/>
        <v>13493.8</v>
      </c>
      <c r="N124" s="46">
        <f t="shared" si="33"/>
        <v>13998.8</v>
      </c>
      <c r="O124" s="46">
        <f t="shared" si="33"/>
        <v>14509.3</v>
      </c>
      <c r="P124" s="46">
        <f t="shared" si="33"/>
        <v>14665.9</v>
      </c>
      <c r="Q124" s="46">
        <f t="shared" si="33"/>
        <v>0</v>
      </c>
      <c r="R124" s="46">
        <f t="shared" si="33"/>
        <v>0</v>
      </c>
      <c r="S124" s="46">
        <f t="shared" si="33"/>
        <v>0</v>
      </c>
      <c r="T124" s="46"/>
      <c r="U124" s="46"/>
      <c r="V124" s="46"/>
      <c r="W124" s="46"/>
      <c r="X124" s="46"/>
      <c r="Y124" s="6"/>
      <c r="Z124" s="27"/>
      <c r="AA124" s="27"/>
      <c r="AB124" s="6"/>
      <c r="AC124" s="6"/>
      <c r="AD124" s="6"/>
      <c r="AE124" s="6"/>
      <c r="AF124" s="6"/>
      <c r="AG124" s="6"/>
      <c r="AH124" s="6"/>
    </row>
    <row r="125" spans="1:34" ht="20.100000000000001" customHeight="1">
      <c r="A125" s="138"/>
      <c r="B125" s="139"/>
      <c r="C125" s="239"/>
      <c r="D125" s="239"/>
      <c r="E125" s="239"/>
      <c r="F125" s="239"/>
      <c r="G125" s="239"/>
      <c r="H125" s="139"/>
      <c r="I125" s="140"/>
      <c r="J125" s="45" t="s">
        <v>26</v>
      </c>
      <c r="K125" s="46">
        <f>K115+K118+K121</f>
        <v>113983</v>
      </c>
      <c r="L125" s="46">
        <f t="shared" ref="L125:Q126" si="34">L115+L118+L121</f>
        <v>22704.600000000002</v>
      </c>
      <c r="M125" s="46">
        <f t="shared" si="34"/>
        <v>22754.600000000002</v>
      </c>
      <c r="N125" s="46">
        <f t="shared" si="34"/>
        <v>22804.600000000002</v>
      </c>
      <c r="O125" s="46">
        <f t="shared" si="34"/>
        <v>22854.600000000002</v>
      </c>
      <c r="P125" s="46">
        <f t="shared" si="34"/>
        <v>22864.600000000002</v>
      </c>
      <c r="Q125" s="46">
        <f t="shared" si="34"/>
        <v>0</v>
      </c>
      <c r="R125" s="46">
        <f>R115+R118+R121</f>
        <v>0</v>
      </c>
      <c r="S125" s="46">
        <f>S115+S118+S121</f>
        <v>0</v>
      </c>
      <c r="T125" s="46"/>
      <c r="U125" s="46"/>
      <c r="V125" s="46"/>
      <c r="W125" s="46"/>
      <c r="X125" s="46"/>
      <c r="Y125" s="6"/>
      <c r="Z125" s="27"/>
      <c r="AA125" s="27"/>
      <c r="AB125" s="6"/>
      <c r="AC125" s="6"/>
      <c r="AD125" s="6"/>
      <c r="AE125" s="6"/>
      <c r="AF125" s="6"/>
      <c r="AG125" s="6"/>
      <c r="AH125" s="6"/>
    </row>
    <row r="126" spans="1:34" ht="20.100000000000001" customHeight="1">
      <c r="A126" s="141"/>
      <c r="B126" s="142"/>
      <c r="C126" s="240"/>
      <c r="D126" s="240"/>
      <c r="E126" s="240"/>
      <c r="F126" s="240"/>
      <c r="G126" s="240"/>
      <c r="H126" s="142"/>
      <c r="I126" s="143"/>
      <c r="J126" s="45" t="s">
        <v>27</v>
      </c>
      <c r="K126" s="46">
        <f>K116+K119+K122</f>
        <v>1268929</v>
      </c>
      <c r="L126" s="46">
        <f t="shared" si="34"/>
        <v>253785.8</v>
      </c>
      <c r="M126" s="46">
        <f t="shared" si="34"/>
        <v>253785.8</v>
      </c>
      <c r="N126" s="46">
        <f t="shared" si="34"/>
        <v>253785.8</v>
      </c>
      <c r="O126" s="46">
        <f t="shared" si="34"/>
        <v>253785.8</v>
      </c>
      <c r="P126" s="46">
        <f t="shared" si="34"/>
        <v>253785.8</v>
      </c>
      <c r="Q126" s="46">
        <f t="shared" si="34"/>
        <v>0</v>
      </c>
      <c r="R126" s="46">
        <f>R116+R119+R122</f>
        <v>0</v>
      </c>
      <c r="S126" s="46">
        <f>S116+S119+S122</f>
        <v>0</v>
      </c>
      <c r="T126" s="46"/>
      <c r="U126" s="46"/>
      <c r="V126" s="46"/>
      <c r="W126" s="46"/>
      <c r="X126" s="46"/>
      <c r="Y126" s="6"/>
      <c r="Z126" s="27"/>
      <c r="AA126" s="27"/>
      <c r="AB126" s="6"/>
      <c r="AC126" s="6"/>
      <c r="AD126" s="6"/>
      <c r="AE126" s="6"/>
      <c r="AF126" s="6"/>
      <c r="AG126" s="6"/>
      <c r="AH126" s="6"/>
    </row>
    <row r="127" spans="1:34" ht="56.25" customHeight="1">
      <c r="A127" s="311" t="s">
        <v>80</v>
      </c>
      <c r="B127" s="96" t="s">
        <v>32</v>
      </c>
      <c r="C127" s="221">
        <v>60</v>
      </c>
      <c r="D127" s="221">
        <v>65</v>
      </c>
      <c r="E127" s="221">
        <v>70</v>
      </c>
      <c r="F127" s="221">
        <v>75</v>
      </c>
      <c r="G127" s="221">
        <v>80</v>
      </c>
      <c r="H127" s="311" t="s">
        <v>113</v>
      </c>
      <c r="I127" s="274" t="s">
        <v>49</v>
      </c>
      <c r="J127" s="39" t="s">
        <v>55</v>
      </c>
      <c r="K127" s="37">
        <f t="shared" ref="K127:K155" si="35">SUM(L127:P127)</f>
        <v>61.000000000000007</v>
      </c>
      <c r="L127" s="162">
        <v>10</v>
      </c>
      <c r="M127" s="219">
        <f t="shared" ref="M127:P128" si="36">ROUND((L127*1.1),1)</f>
        <v>11</v>
      </c>
      <c r="N127" s="219">
        <f t="shared" si="36"/>
        <v>12.1</v>
      </c>
      <c r="O127" s="219">
        <f t="shared" si="36"/>
        <v>13.3</v>
      </c>
      <c r="P127" s="219">
        <f t="shared" si="36"/>
        <v>14.6</v>
      </c>
      <c r="Q127" s="189"/>
      <c r="R127" s="202"/>
      <c r="S127" s="55"/>
      <c r="T127" s="55"/>
      <c r="U127" s="55"/>
      <c r="V127" s="55"/>
      <c r="W127" s="55"/>
      <c r="X127" s="55"/>
      <c r="Y127" s="6"/>
      <c r="Z127" s="27"/>
      <c r="AA127" s="27"/>
      <c r="AB127" s="6"/>
      <c r="AC127" s="6"/>
      <c r="AD127" s="6"/>
      <c r="AE127" s="6"/>
      <c r="AF127" s="6"/>
      <c r="AG127" s="6"/>
      <c r="AH127" s="6"/>
    </row>
    <row r="128" spans="1:34" ht="54" customHeight="1">
      <c r="A128" s="312"/>
      <c r="B128" s="97"/>
      <c r="C128" s="222"/>
      <c r="D128" s="222"/>
      <c r="E128" s="222"/>
      <c r="F128" s="222"/>
      <c r="G128" s="222"/>
      <c r="H128" s="312"/>
      <c r="I128" s="274" t="s">
        <v>85</v>
      </c>
      <c r="J128" s="39" t="s">
        <v>55</v>
      </c>
      <c r="K128" s="37">
        <f t="shared" si="35"/>
        <v>122.10000000000001</v>
      </c>
      <c r="L128" s="162">
        <v>20</v>
      </c>
      <c r="M128" s="219">
        <f t="shared" si="36"/>
        <v>22</v>
      </c>
      <c r="N128" s="219">
        <f t="shared" si="36"/>
        <v>24.2</v>
      </c>
      <c r="O128" s="219">
        <f t="shared" si="36"/>
        <v>26.6</v>
      </c>
      <c r="P128" s="219">
        <f t="shared" si="36"/>
        <v>29.3</v>
      </c>
      <c r="Q128" s="209"/>
      <c r="R128" s="209"/>
      <c r="S128" s="55"/>
      <c r="T128" s="55"/>
      <c r="U128" s="55"/>
      <c r="V128" s="55"/>
      <c r="W128" s="55"/>
      <c r="X128" s="55"/>
      <c r="Y128" s="6"/>
      <c r="Z128" s="27"/>
      <c r="AA128" s="27"/>
      <c r="AB128" s="6"/>
      <c r="AC128" s="6"/>
      <c r="AD128" s="6"/>
      <c r="AE128" s="6"/>
      <c r="AF128" s="6"/>
      <c r="AG128" s="6"/>
      <c r="AH128" s="6"/>
    </row>
    <row r="129" spans="1:34" ht="44.25" customHeight="1">
      <c r="A129" s="312"/>
      <c r="B129" s="97"/>
      <c r="C129" s="222"/>
      <c r="D129" s="222"/>
      <c r="E129" s="222"/>
      <c r="F129" s="222"/>
      <c r="G129" s="222"/>
      <c r="H129" s="312"/>
      <c r="I129" s="274" t="s">
        <v>50</v>
      </c>
      <c r="J129" s="39" t="s">
        <v>26</v>
      </c>
      <c r="K129" s="37">
        <f t="shared" si="35"/>
        <v>305.39999999999998</v>
      </c>
      <c r="L129" s="49">
        <f>80-L127-L128</f>
        <v>50</v>
      </c>
      <c r="M129" s="219">
        <f>ROUND((L129*1.1),1)</f>
        <v>55</v>
      </c>
      <c r="N129" s="219">
        <f>ROUND((M129*1.1),1)</f>
        <v>60.5</v>
      </c>
      <c r="O129" s="219">
        <f>ROUND((N129*1.1),1)</f>
        <v>66.599999999999994</v>
      </c>
      <c r="P129" s="219">
        <f>ROUND((O129*1.1),1)</f>
        <v>73.3</v>
      </c>
      <c r="Q129" s="185"/>
      <c r="R129" s="200">
        <f>196.1</f>
        <v>196.1</v>
      </c>
      <c r="S129" s="38"/>
      <c r="T129" s="258" t="s">
        <v>143</v>
      </c>
      <c r="U129" s="38"/>
      <c r="V129" s="38"/>
      <c r="W129" s="38"/>
      <c r="X129" s="38"/>
      <c r="Y129" s="6"/>
      <c r="Z129" s="27" t="s">
        <v>45</v>
      </c>
      <c r="AA129" s="27"/>
      <c r="AB129" s="6"/>
      <c r="AC129" s="6"/>
      <c r="AD129" s="6"/>
      <c r="AE129" s="6"/>
      <c r="AF129" s="6"/>
      <c r="AG129" s="6"/>
      <c r="AH129" s="6"/>
    </row>
    <row r="130" spans="1:34" ht="37.5" customHeight="1">
      <c r="A130" s="97"/>
      <c r="B130" s="99"/>
      <c r="C130" s="223"/>
      <c r="D130" s="223"/>
      <c r="E130" s="223"/>
      <c r="F130" s="223"/>
      <c r="G130" s="223"/>
      <c r="H130" s="313"/>
      <c r="I130" s="274"/>
      <c r="J130" s="39" t="s">
        <v>27</v>
      </c>
      <c r="K130" s="37">
        <f t="shared" si="35"/>
        <v>0</v>
      </c>
      <c r="L130" s="39"/>
      <c r="M130" s="40"/>
      <c r="N130" s="39"/>
      <c r="O130" s="39"/>
      <c r="P130" s="39"/>
      <c r="Q130" s="186"/>
      <c r="R130" s="198"/>
      <c r="S130" s="41"/>
      <c r="T130" s="41"/>
      <c r="U130" s="41"/>
      <c r="V130" s="41"/>
      <c r="W130" s="41"/>
      <c r="X130" s="41"/>
      <c r="Y130" s="6"/>
      <c r="Z130" s="27"/>
      <c r="AA130" s="27"/>
      <c r="AB130" s="6"/>
      <c r="AC130" s="6"/>
      <c r="AD130" s="6"/>
      <c r="AE130" s="6"/>
      <c r="AF130" s="6"/>
      <c r="AG130" s="6"/>
      <c r="AH130" s="6"/>
    </row>
    <row r="131" spans="1:34" ht="31.5" customHeight="1">
      <c r="A131" s="97"/>
      <c r="B131" s="311" t="s">
        <v>145</v>
      </c>
      <c r="C131" s="222">
        <v>3</v>
      </c>
      <c r="D131" s="222">
        <v>5</v>
      </c>
      <c r="E131" s="222">
        <v>5</v>
      </c>
      <c r="F131" s="222">
        <v>5</v>
      </c>
      <c r="G131" s="222">
        <v>5</v>
      </c>
      <c r="H131" s="337" t="s">
        <v>169</v>
      </c>
      <c r="I131" s="311" t="s">
        <v>144</v>
      </c>
      <c r="J131" s="39" t="s">
        <v>55</v>
      </c>
      <c r="K131" s="37"/>
      <c r="L131" s="39"/>
      <c r="M131" s="40"/>
      <c r="N131" s="39"/>
      <c r="O131" s="39"/>
      <c r="P131" s="39"/>
      <c r="Q131" s="186"/>
      <c r="R131" s="198"/>
      <c r="S131" s="41"/>
      <c r="T131" s="41"/>
      <c r="U131" s="41"/>
      <c r="V131" s="41"/>
      <c r="W131" s="41"/>
      <c r="X131" s="41"/>
      <c r="Y131" s="6"/>
      <c r="Z131" s="27"/>
      <c r="AA131" s="27"/>
      <c r="AB131" s="6"/>
      <c r="AC131" s="6"/>
      <c r="AD131" s="6"/>
      <c r="AE131" s="6"/>
      <c r="AF131" s="6"/>
      <c r="AG131" s="6"/>
      <c r="AH131" s="6"/>
    </row>
    <row r="132" spans="1:34" ht="30" customHeight="1">
      <c r="A132" s="97"/>
      <c r="B132" s="312"/>
      <c r="C132" s="222"/>
      <c r="D132" s="222"/>
      <c r="E132" s="222"/>
      <c r="F132" s="222"/>
      <c r="G132" s="222"/>
      <c r="H132" s="338"/>
      <c r="I132" s="312"/>
      <c r="J132" s="39" t="s">
        <v>26</v>
      </c>
      <c r="K132" s="37"/>
      <c r="L132" s="39"/>
      <c r="M132" s="40"/>
      <c r="N132" s="39"/>
      <c r="O132" s="39"/>
      <c r="P132" s="39"/>
      <c r="Q132" s="186"/>
      <c r="R132" s="198"/>
      <c r="S132" s="41"/>
      <c r="T132" s="41"/>
      <c r="U132" s="41"/>
      <c r="V132" s="41"/>
      <c r="W132" s="41"/>
      <c r="X132" s="41"/>
      <c r="Y132" s="6"/>
      <c r="Z132" s="27"/>
      <c r="AA132" s="27"/>
      <c r="AB132" s="6"/>
      <c r="AC132" s="6"/>
      <c r="AD132" s="6"/>
      <c r="AE132" s="6"/>
      <c r="AF132" s="6"/>
      <c r="AG132" s="6"/>
      <c r="AH132" s="6"/>
    </row>
    <row r="133" spans="1:34" ht="26.25" customHeight="1">
      <c r="A133" s="99"/>
      <c r="B133" s="313"/>
      <c r="C133" s="223"/>
      <c r="D133" s="223"/>
      <c r="E133" s="223"/>
      <c r="F133" s="223"/>
      <c r="G133" s="223"/>
      <c r="H133" s="339"/>
      <c r="I133" s="313"/>
      <c r="J133" s="39" t="s">
        <v>27</v>
      </c>
      <c r="K133" s="37"/>
      <c r="L133" s="39"/>
      <c r="M133" s="40"/>
      <c r="N133" s="39"/>
      <c r="O133" s="39"/>
      <c r="P133" s="39"/>
      <c r="Q133" s="186"/>
      <c r="R133" s="198"/>
      <c r="S133" s="41"/>
      <c r="T133" s="41"/>
      <c r="U133" s="41"/>
      <c r="V133" s="41"/>
      <c r="W133" s="41"/>
      <c r="X133" s="41"/>
      <c r="Y133" s="6"/>
      <c r="Z133" s="27"/>
      <c r="AA133" s="27"/>
      <c r="AB133" s="6"/>
      <c r="AC133" s="6"/>
      <c r="AD133" s="6"/>
      <c r="AE133" s="6"/>
      <c r="AF133" s="6"/>
      <c r="AG133" s="6"/>
      <c r="AH133" s="6"/>
    </row>
    <row r="134" spans="1:34" ht="291" customHeight="1">
      <c r="A134" s="293"/>
      <c r="B134" s="96" t="s">
        <v>115</v>
      </c>
      <c r="C134" s="221">
        <v>120</v>
      </c>
      <c r="D134" s="221">
        <v>130</v>
      </c>
      <c r="E134" s="221">
        <v>130</v>
      </c>
      <c r="F134" s="221">
        <v>150</v>
      </c>
      <c r="G134" s="221">
        <v>150</v>
      </c>
      <c r="H134" s="96" t="s">
        <v>170</v>
      </c>
      <c r="I134" s="274" t="s">
        <v>177</v>
      </c>
      <c r="J134" s="39" t="s">
        <v>55</v>
      </c>
      <c r="K134" s="37">
        <f t="shared" si="35"/>
        <v>122.10000000000001</v>
      </c>
      <c r="L134" s="49">
        <v>20</v>
      </c>
      <c r="M134" s="219">
        <f t="shared" ref="M134:P136" si="37">ROUND((L134*1.1),1)</f>
        <v>22</v>
      </c>
      <c r="N134" s="219">
        <f t="shared" si="37"/>
        <v>24.2</v>
      </c>
      <c r="O134" s="219">
        <f t="shared" si="37"/>
        <v>26.6</v>
      </c>
      <c r="P134" s="219">
        <f t="shared" si="37"/>
        <v>29.3</v>
      </c>
      <c r="Q134" s="186"/>
      <c r="R134" s="198"/>
      <c r="S134" s="41"/>
      <c r="T134" s="41"/>
      <c r="U134" s="41"/>
      <c r="V134" s="41"/>
      <c r="W134" s="41"/>
      <c r="X134" s="41"/>
      <c r="Y134" s="6"/>
      <c r="Z134" s="27"/>
      <c r="AA134" s="27"/>
      <c r="AB134" s="6"/>
      <c r="AC134" s="6"/>
      <c r="AD134" s="6"/>
      <c r="AE134" s="6"/>
      <c r="AF134" s="6"/>
      <c r="AG134" s="6"/>
      <c r="AH134" s="6"/>
    </row>
    <row r="135" spans="1:34" ht="50.25" customHeight="1">
      <c r="A135" s="294"/>
      <c r="B135" s="97"/>
      <c r="C135" s="222"/>
      <c r="D135" s="222"/>
      <c r="E135" s="222"/>
      <c r="F135" s="222"/>
      <c r="G135" s="222"/>
      <c r="H135" s="176"/>
      <c r="I135" s="274" t="s">
        <v>85</v>
      </c>
      <c r="J135" s="39" t="s">
        <v>55</v>
      </c>
      <c r="K135" s="37">
        <f t="shared" si="35"/>
        <v>122.10000000000001</v>
      </c>
      <c r="L135" s="37">
        <v>20</v>
      </c>
      <c r="M135" s="219">
        <f t="shared" si="37"/>
        <v>22</v>
      </c>
      <c r="N135" s="219">
        <f t="shared" si="37"/>
        <v>24.2</v>
      </c>
      <c r="O135" s="219">
        <f t="shared" si="37"/>
        <v>26.6</v>
      </c>
      <c r="P135" s="219">
        <f t="shared" si="37"/>
        <v>29.3</v>
      </c>
      <c r="Q135" s="197"/>
      <c r="R135" s="197"/>
      <c r="S135" s="38"/>
      <c r="T135" s="258" t="s">
        <v>147</v>
      </c>
      <c r="U135" s="38"/>
      <c r="V135" s="38"/>
      <c r="W135" s="38"/>
      <c r="X135" s="38"/>
      <c r="Y135" s="6"/>
      <c r="Z135" s="27"/>
      <c r="AA135" s="27"/>
      <c r="AB135" s="6"/>
      <c r="AC135" s="6"/>
      <c r="AD135" s="6"/>
      <c r="AE135" s="6"/>
      <c r="AF135" s="6"/>
      <c r="AG135" s="6"/>
      <c r="AH135" s="6"/>
    </row>
    <row r="136" spans="1:34" ht="43.5" customHeight="1">
      <c r="A136" s="294"/>
      <c r="B136" s="97"/>
      <c r="C136" s="222"/>
      <c r="D136" s="222"/>
      <c r="E136" s="222"/>
      <c r="F136" s="222"/>
      <c r="G136" s="222"/>
      <c r="H136" s="175"/>
      <c r="I136" s="274" t="s">
        <v>50</v>
      </c>
      <c r="J136" s="39" t="s">
        <v>26</v>
      </c>
      <c r="K136" s="37">
        <f t="shared" si="35"/>
        <v>671.5</v>
      </c>
      <c r="L136" s="49">
        <f>150-L134-L135</f>
        <v>110</v>
      </c>
      <c r="M136" s="219">
        <f t="shared" si="37"/>
        <v>121</v>
      </c>
      <c r="N136" s="219">
        <f t="shared" si="37"/>
        <v>133.1</v>
      </c>
      <c r="O136" s="219">
        <f t="shared" si="37"/>
        <v>146.4</v>
      </c>
      <c r="P136" s="219">
        <f t="shared" si="37"/>
        <v>161</v>
      </c>
      <c r="Q136" s="186"/>
      <c r="R136" s="198">
        <f>83.4+3.5+54.5</f>
        <v>141.4</v>
      </c>
      <c r="S136" s="41"/>
      <c r="T136" s="41"/>
      <c r="U136" s="41"/>
      <c r="V136" s="41"/>
      <c r="W136" s="41"/>
      <c r="X136" s="41"/>
      <c r="Y136" s="6"/>
      <c r="Z136" s="27" t="s">
        <v>120</v>
      </c>
      <c r="AA136" s="27"/>
      <c r="AB136" s="6"/>
      <c r="AC136" s="6"/>
      <c r="AD136" s="6"/>
      <c r="AE136" s="6"/>
      <c r="AF136" s="6"/>
      <c r="AG136" s="6"/>
      <c r="AH136" s="6"/>
    </row>
    <row r="137" spans="1:34" ht="33.75" customHeight="1">
      <c r="A137" s="294"/>
      <c r="B137" s="99"/>
      <c r="C137" s="223"/>
      <c r="D137" s="223"/>
      <c r="E137" s="223"/>
      <c r="F137" s="223"/>
      <c r="G137" s="223"/>
      <c r="H137" s="257"/>
      <c r="I137" s="156"/>
      <c r="J137" s="39" t="s">
        <v>27</v>
      </c>
      <c r="K137" s="37">
        <f t="shared" si="35"/>
        <v>0</v>
      </c>
      <c r="L137" s="39"/>
      <c r="M137" s="40"/>
      <c r="N137" s="39"/>
      <c r="O137" s="39"/>
      <c r="P137" s="39"/>
      <c r="Q137" s="186"/>
      <c r="R137" s="198"/>
      <c r="S137" s="41"/>
      <c r="T137" s="41"/>
      <c r="U137" s="41"/>
      <c r="V137" s="41"/>
      <c r="W137" s="41"/>
      <c r="X137" s="41"/>
      <c r="Y137" s="6"/>
      <c r="Z137" s="27"/>
      <c r="AA137" s="27"/>
      <c r="AB137" s="6"/>
      <c r="AC137" s="6"/>
      <c r="AD137" s="6"/>
      <c r="AE137" s="6"/>
      <c r="AF137" s="6"/>
      <c r="AG137" s="6"/>
      <c r="AH137" s="6"/>
    </row>
    <row r="138" spans="1:34" ht="54" customHeight="1">
      <c r="A138" s="294"/>
      <c r="B138" s="97" t="s">
        <v>158</v>
      </c>
      <c r="C138" s="222">
        <v>30</v>
      </c>
      <c r="D138" s="222">
        <v>30</v>
      </c>
      <c r="E138" s="222">
        <v>30</v>
      </c>
      <c r="F138" s="222">
        <v>30</v>
      </c>
      <c r="G138" s="222">
        <v>30</v>
      </c>
      <c r="H138" s="337" t="s">
        <v>163</v>
      </c>
      <c r="I138" s="311" t="s">
        <v>144</v>
      </c>
      <c r="J138" s="39" t="s">
        <v>55</v>
      </c>
      <c r="K138" s="37">
        <f t="shared" si="35"/>
        <v>488.5</v>
      </c>
      <c r="L138" s="49">
        <v>80</v>
      </c>
      <c r="M138" s="219">
        <f>ROUND((L138*1.1),1)</f>
        <v>88</v>
      </c>
      <c r="N138" s="219">
        <f>ROUND((M138*1.1),1)</f>
        <v>96.8</v>
      </c>
      <c r="O138" s="219">
        <f>ROUND((N138*1.1),1)</f>
        <v>106.5</v>
      </c>
      <c r="P138" s="219">
        <f>ROUND((O138*1.1),1)</f>
        <v>117.2</v>
      </c>
      <c r="Q138" s="186"/>
      <c r="R138" s="198"/>
      <c r="S138" s="41"/>
      <c r="T138" s="41"/>
      <c r="U138" s="41"/>
      <c r="V138" s="41"/>
      <c r="W138" s="41"/>
      <c r="X138" s="41"/>
      <c r="Y138" s="6"/>
      <c r="Z138" s="27"/>
      <c r="AA138" s="27"/>
      <c r="AB138" s="6"/>
      <c r="AC138" s="6"/>
      <c r="AD138" s="6"/>
      <c r="AE138" s="6"/>
      <c r="AF138" s="6"/>
      <c r="AG138" s="6"/>
      <c r="AH138" s="6"/>
    </row>
    <row r="139" spans="1:34" ht="52.5" customHeight="1">
      <c r="A139" s="294"/>
      <c r="B139" s="97"/>
      <c r="C139" s="222"/>
      <c r="D139" s="222"/>
      <c r="E139" s="222"/>
      <c r="F139" s="222"/>
      <c r="G139" s="222"/>
      <c r="H139" s="338"/>
      <c r="I139" s="312"/>
      <c r="J139" s="57" t="s">
        <v>30</v>
      </c>
      <c r="K139" s="37">
        <f t="shared" si="35"/>
        <v>450</v>
      </c>
      <c r="L139" s="49">
        <v>80</v>
      </c>
      <c r="M139" s="260">
        <v>85</v>
      </c>
      <c r="N139" s="49">
        <v>90</v>
      </c>
      <c r="O139" s="49">
        <v>95</v>
      </c>
      <c r="P139" s="49">
        <v>100</v>
      </c>
      <c r="Q139" s="299">
        <v>85</v>
      </c>
      <c r="R139" s="300">
        <v>90</v>
      </c>
      <c r="S139" s="300">
        <v>95</v>
      </c>
      <c r="T139" s="300">
        <v>100</v>
      </c>
      <c r="U139" s="41"/>
      <c r="V139" s="41"/>
      <c r="W139" s="41"/>
      <c r="X139" s="41"/>
      <c r="Y139" s="6"/>
      <c r="Z139" s="27"/>
      <c r="AA139" s="27"/>
      <c r="AB139" s="6"/>
      <c r="AC139" s="6"/>
      <c r="AD139" s="6"/>
      <c r="AE139" s="6"/>
      <c r="AF139" s="6"/>
      <c r="AG139" s="6"/>
      <c r="AH139" s="6"/>
    </row>
    <row r="140" spans="1:34" ht="54" customHeight="1">
      <c r="A140" s="294"/>
      <c r="B140" s="97"/>
      <c r="C140" s="222"/>
      <c r="D140" s="222"/>
      <c r="E140" s="222"/>
      <c r="F140" s="222"/>
      <c r="G140" s="222"/>
      <c r="H140" s="339"/>
      <c r="I140" s="313"/>
      <c r="J140" s="39" t="s">
        <v>27</v>
      </c>
      <c r="K140" s="37">
        <f t="shared" si="35"/>
        <v>0</v>
      </c>
      <c r="L140" s="39"/>
      <c r="M140" s="40"/>
      <c r="N140" s="39"/>
      <c r="O140" s="39"/>
      <c r="P140" s="39"/>
      <c r="Q140" s="186"/>
      <c r="R140" s="198"/>
      <c r="S140" s="41"/>
      <c r="T140" s="41"/>
      <c r="U140" s="41"/>
      <c r="V140" s="41"/>
      <c r="W140" s="41"/>
      <c r="X140" s="41"/>
      <c r="Y140" s="6"/>
      <c r="Z140" s="27"/>
      <c r="AA140" s="27"/>
      <c r="AB140" s="6"/>
      <c r="AC140" s="6"/>
      <c r="AD140" s="6"/>
      <c r="AE140" s="6"/>
      <c r="AF140" s="6"/>
      <c r="AG140" s="6"/>
      <c r="AH140" s="6"/>
    </row>
    <row r="141" spans="1:34" s="6" customFormat="1" ht="71.25" customHeight="1">
      <c r="A141" s="182"/>
      <c r="B141" s="96" t="s">
        <v>153</v>
      </c>
      <c r="C141" s="221">
        <v>60</v>
      </c>
      <c r="D141" s="221">
        <v>60</v>
      </c>
      <c r="E141" s="221">
        <v>60</v>
      </c>
      <c r="F141" s="221">
        <v>60</v>
      </c>
      <c r="G141" s="221">
        <v>60</v>
      </c>
      <c r="H141" s="330" t="s">
        <v>159</v>
      </c>
      <c r="I141" s="311" t="s">
        <v>92</v>
      </c>
      <c r="J141" s="39" t="s">
        <v>55</v>
      </c>
      <c r="K141" s="37">
        <f t="shared" si="35"/>
        <v>427.4</v>
      </c>
      <c r="L141" s="49">
        <v>70</v>
      </c>
      <c r="M141" s="219">
        <f>ROUND((L141*1.1),1)</f>
        <v>77</v>
      </c>
      <c r="N141" s="219">
        <f>ROUND((M141*1.1),1)</f>
        <v>84.7</v>
      </c>
      <c r="O141" s="219">
        <f>ROUND((N141*1.1),1)</f>
        <v>93.2</v>
      </c>
      <c r="P141" s="219">
        <f>ROUND((O141*1.1),1)</f>
        <v>102.5</v>
      </c>
      <c r="Q141" s="190"/>
      <c r="R141" s="203"/>
      <c r="S141" s="39"/>
      <c r="T141" s="39"/>
      <c r="U141" s="39"/>
      <c r="V141" s="39"/>
      <c r="W141" s="39"/>
      <c r="X141" s="39"/>
      <c r="Z141" s="27"/>
      <c r="AA141" s="27"/>
    </row>
    <row r="142" spans="1:34" ht="49.5" customHeight="1">
      <c r="A142" s="182"/>
      <c r="B142" s="97"/>
      <c r="C142" s="222"/>
      <c r="D142" s="222"/>
      <c r="E142" s="222"/>
      <c r="F142" s="222"/>
      <c r="G142" s="222"/>
      <c r="H142" s="330"/>
      <c r="I142" s="312"/>
      <c r="J142" s="57" t="s">
        <v>30</v>
      </c>
      <c r="K142" s="37">
        <f t="shared" si="35"/>
        <v>0</v>
      </c>
      <c r="L142" s="57"/>
      <c r="M142" s="242"/>
      <c r="N142" s="57"/>
      <c r="O142" s="57"/>
      <c r="P142" s="57"/>
      <c r="Q142" s="193"/>
      <c r="R142" s="206"/>
      <c r="S142" s="58"/>
      <c r="T142" s="58"/>
      <c r="U142" s="58"/>
      <c r="V142" s="58"/>
      <c r="W142" s="58"/>
      <c r="X142" s="58"/>
      <c r="Y142" s="59"/>
      <c r="Z142" s="33"/>
      <c r="AA142" s="33"/>
      <c r="AB142" s="59"/>
      <c r="AC142" s="59"/>
      <c r="AD142" s="59"/>
      <c r="AE142" s="59"/>
      <c r="AF142" s="59"/>
      <c r="AG142" s="59"/>
      <c r="AH142" s="59"/>
    </row>
    <row r="143" spans="1:34" ht="42.75" customHeight="1">
      <c r="A143" s="182"/>
      <c r="B143" s="99"/>
      <c r="C143" s="223"/>
      <c r="D143" s="223"/>
      <c r="E143" s="223"/>
      <c r="F143" s="223"/>
      <c r="G143" s="223"/>
      <c r="H143" s="330"/>
      <c r="I143" s="313"/>
      <c r="J143" s="39" t="s">
        <v>27</v>
      </c>
      <c r="K143" s="37">
        <f t="shared" si="35"/>
        <v>0</v>
      </c>
      <c r="L143" s="39"/>
      <c r="M143" s="40"/>
      <c r="N143" s="39"/>
      <c r="O143" s="39"/>
      <c r="P143" s="39"/>
      <c r="Q143" s="186"/>
      <c r="R143" s="198"/>
      <c r="S143" s="41"/>
      <c r="T143" s="41"/>
      <c r="U143" s="41"/>
      <c r="V143" s="41"/>
      <c r="W143" s="41"/>
      <c r="X143" s="41"/>
      <c r="Y143" s="6"/>
      <c r="Z143" s="27"/>
      <c r="AA143" s="27"/>
      <c r="AB143" s="6"/>
      <c r="AC143" s="6"/>
      <c r="AD143" s="6"/>
      <c r="AE143" s="6"/>
      <c r="AF143" s="6"/>
      <c r="AG143" s="6"/>
      <c r="AH143" s="6"/>
    </row>
    <row r="144" spans="1:34" ht="52.5" customHeight="1">
      <c r="A144" s="182"/>
      <c r="B144" s="96" t="s">
        <v>153</v>
      </c>
      <c r="C144" s="221">
        <v>24</v>
      </c>
      <c r="D144" s="221">
        <v>24</v>
      </c>
      <c r="E144" s="221">
        <v>24</v>
      </c>
      <c r="F144" s="221">
        <v>24</v>
      </c>
      <c r="G144" s="221">
        <v>24</v>
      </c>
      <c r="H144" s="330" t="s">
        <v>160</v>
      </c>
      <c r="I144" s="311" t="s">
        <v>151</v>
      </c>
      <c r="J144" s="39" t="s">
        <v>55</v>
      </c>
      <c r="K144" s="37">
        <f t="shared" si="35"/>
        <v>42.900000000000006</v>
      </c>
      <c r="L144" s="49">
        <v>7</v>
      </c>
      <c r="M144" s="219">
        <f>ROUND((L144*1.1),1)</f>
        <v>7.7</v>
      </c>
      <c r="N144" s="219">
        <f>ROUND((M144*1.1),1)</f>
        <v>8.5</v>
      </c>
      <c r="O144" s="219">
        <f>ROUND((N144*1.1),1)</f>
        <v>9.4</v>
      </c>
      <c r="P144" s="219">
        <f>ROUND((O144*1.1),1)</f>
        <v>10.3</v>
      </c>
      <c r="Q144" s="186"/>
      <c r="R144" s="198"/>
      <c r="S144" s="41"/>
      <c r="T144" s="41"/>
      <c r="U144" s="41"/>
      <c r="V144" s="41"/>
      <c r="W144" s="41"/>
      <c r="X144" s="41"/>
      <c r="Y144" s="6"/>
      <c r="Z144" s="27"/>
      <c r="AA144" s="27"/>
      <c r="AB144" s="6"/>
      <c r="AC144" s="6"/>
      <c r="AD144" s="6"/>
      <c r="AE144" s="6"/>
      <c r="AF144" s="6"/>
      <c r="AG144" s="6"/>
      <c r="AH144" s="6"/>
    </row>
    <row r="145" spans="1:34" ht="51.75" customHeight="1">
      <c r="A145" s="182"/>
      <c r="B145" s="97"/>
      <c r="C145" s="222"/>
      <c r="D145" s="222"/>
      <c r="E145" s="222"/>
      <c r="F145" s="222"/>
      <c r="G145" s="222"/>
      <c r="H145" s="330"/>
      <c r="I145" s="312"/>
      <c r="J145" s="57" t="s">
        <v>30</v>
      </c>
      <c r="K145" s="37">
        <f t="shared" si="35"/>
        <v>0</v>
      </c>
      <c r="L145" s="39"/>
      <c r="M145" s="40"/>
      <c r="N145" s="39"/>
      <c r="O145" s="39"/>
      <c r="P145" s="39"/>
      <c r="Q145" s="186"/>
      <c r="R145" s="198"/>
      <c r="S145" s="41"/>
      <c r="T145" s="41"/>
      <c r="U145" s="41"/>
      <c r="V145" s="41"/>
      <c r="W145" s="41"/>
      <c r="X145" s="41"/>
      <c r="Y145" s="6"/>
      <c r="Z145" s="27"/>
      <c r="AA145" s="27"/>
      <c r="AB145" s="6"/>
      <c r="AC145" s="6"/>
      <c r="AD145" s="6"/>
      <c r="AE145" s="6"/>
      <c r="AF145" s="6"/>
      <c r="AG145" s="6"/>
      <c r="AH145" s="6"/>
    </row>
    <row r="146" spans="1:34" ht="45" customHeight="1">
      <c r="A146" s="182"/>
      <c r="B146" s="99"/>
      <c r="C146" s="223"/>
      <c r="D146" s="223"/>
      <c r="E146" s="223"/>
      <c r="F146" s="223"/>
      <c r="G146" s="223"/>
      <c r="H146" s="330"/>
      <c r="I146" s="313"/>
      <c r="J146" s="39" t="s">
        <v>27</v>
      </c>
      <c r="K146" s="37">
        <f t="shared" si="35"/>
        <v>0</v>
      </c>
      <c r="L146" s="39"/>
      <c r="M146" s="40"/>
      <c r="N146" s="39"/>
      <c r="O146" s="39"/>
      <c r="P146" s="39"/>
      <c r="Q146" s="186"/>
      <c r="R146" s="198"/>
      <c r="S146" s="41"/>
      <c r="T146" s="41"/>
      <c r="U146" s="41"/>
      <c r="V146" s="41"/>
      <c r="W146" s="41"/>
      <c r="X146" s="41"/>
      <c r="Y146" s="6"/>
      <c r="Z146" s="27"/>
      <c r="AA146" s="27"/>
      <c r="AB146" s="6"/>
      <c r="AC146" s="6"/>
      <c r="AD146" s="6"/>
      <c r="AE146" s="6"/>
      <c r="AF146" s="6"/>
      <c r="AG146" s="6"/>
      <c r="AH146" s="6"/>
    </row>
    <row r="147" spans="1:34" ht="33.75" customHeight="1">
      <c r="A147" s="182"/>
      <c r="B147" s="96" t="s">
        <v>153</v>
      </c>
      <c r="C147" s="221">
        <v>6</v>
      </c>
      <c r="D147" s="221">
        <v>6</v>
      </c>
      <c r="E147" s="221">
        <v>6</v>
      </c>
      <c r="F147" s="221">
        <v>6</v>
      </c>
      <c r="G147" s="221">
        <v>6</v>
      </c>
      <c r="H147" s="145" t="s">
        <v>190</v>
      </c>
      <c r="I147" s="311" t="s">
        <v>144</v>
      </c>
      <c r="J147" s="39" t="s">
        <v>55</v>
      </c>
      <c r="K147" s="37">
        <f t="shared" si="35"/>
        <v>14.600000000000001</v>
      </c>
      <c r="L147" s="243">
        <v>2.4</v>
      </c>
      <c r="M147" s="219">
        <f>ROUND((L147*1.1),1)</f>
        <v>2.6</v>
      </c>
      <c r="N147" s="219">
        <f>ROUND((M147*1.1),1)</f>
        <v>2.9</v>
      </c>
      <c r="O147" s="219">
        <f>ROUND((N147*1.1),1)</f>
        <v>3.2</v>
      </c>
      <c r="P147" s="219">
        <f>ROUND((O147*1.1),1)</f>
        <v>3.5</v>
      </c>
      <c r="Q147" s="186"/>
      <c r="R147" s="198"/>
      <c r="S147" s="41"/>
      <c r="T147" s="41"/>
      <c r="U147" s="41"/>
      <c r="V147" s="41"/>
      <c r="W147" s="41"/>
      <c r="X147" s="41"/>
      <c r="Y147" s="6"/>
      <c r="Z147" s="27"/>
      <c r="AA147" s="27"/>
      <c r="AB147" s="6"/>
      <c r="AC147" s="6"/>
      <c r="AD147" s="6"/>
      <c r="AE147" s="6"/>
      <c r="AF147" s="6"/>
      <c r="AG147" s="6"/>
      <c r="AH147" s="6"/>
    </row>
    <row r="148" spans="1:34" ht="31.5" customHeight="1">
      <c r="A148" s="182"/>
      <c r="B148" s="97"/>
      <c r="C148" s="222"/>
      <c r="D148" s="222"/>
      <c r="E148" s="222"/>
      <c r="F148" s="222"/>
      <c r="G148" s="222"/>
      <c r="H148" s="146"/>
      <c r="I148" s="312"/>
      <c r="J148" s="57" t="s">
        <v>30</v>
      </c>
      <c r="K148" s="37">
        <f t="shared" si="35"/>
        <v>0</v>
      </c>
      <c r="L148" s="39"/>
      <c r="M148" s="40"/>
      <c r="N148" s="39"/>
      <c r="O148" s="39"/>
      <c r="P148" s="39"/>
      <c r="Q148" s="186"/>
      <c r="R148" s="198"/>
      <c r="S148" s="41"/>
      <c r="T148" s="41"/>
      <c r="U148" s="41"/>
      <c r="V148" s="41"/>
      <c r="W148" s="41"/>
      <c r="X148" s="41"/>
      <c r="Y148" s="6"/>
      <c r="Z148" s="27"/>
      <c r="AA148" s="27"/>
      <c r="AB148" s="6"/>
      <c r="AC148" s="6"/>
      <c r="AD148" s="6"/>
      <c r="AE148" s="6"/>
      <c r="AF148" s="6"/>
      <c r="AG148" s="6"/>
      <c r="AH148" s="6"/>
    </row>
    <row r="149" spans="1:34" ht="24.75" customHeight="1">
      <c r="A149" s="183"/>
      <c r="B149" s="99"/>
      <c r="C149" s="223"/>
      <c r="D149" s="223"/>
      <c r="E149" s="223"/>
      <c r="F149" s="223"/>
      <c r="G149" s="223"/>
      <c r="H149" s="287"/>
      <c r="I149" s="313"/>
      <c r="J149" s="39" t="s">
        <v>27</v>
      </c>
      <c r="K149" s="37">
        <f t="shared" si="35"/>
        <v>0</v>
      </c>
      <c r="L149" s="39"/>
      <c r="M149" s="40"/>
      <c r="N149" s="39"/>
      <c r="O149" s="39"/>
      <c r="P149" s="39"/>
      <c r="Q149" s="186"/>
      <c r="R149" s="198"/>
      <c r="S149" s="41"/>
      <c r="T149" s="41"/>
      <c r="U149" s="41"/>
      <c r="V149" s="41"/>
      <c r="W149" s="41"/>
      <c r="X149" s="41"/>
      <c r="Y149" s="6"/>
      <c r="Z149" s="27"/>
      <c r="AA149" s="27"/>
      <c r="AB149" s="6"/>
      <c r="AC149" s="6"/>
      <c r="AD149" s="6"/>
      <c r="AE149" s="6"/>
      <c r="AF149" s="6"/>
      <c r="AG149" s="6"/>
      <c r="AH149" s="6"/>
    </row>
    <row r="150" spans="1:34" ht="30" customHeight="1">
      <c r="A150" s="295"/>
      <c r="B150" s="96" t="s">
        <v>153</v>
      </c>
      <c r="C150" s="221">
        <v>12</v>
      </c>
      <c r="D150" s="221">
        <v>12</v>
      </c>
      <c r="E150" s="221">
        <v>12</v>
      </c>
      <c r="F150" s="221">
        <v>12</v>
      </c>
      <c r="G150" s="221">
        <v>12</v>
      </c>
      <c r="H150" s="311" t="s">
        <v>191</v>
      </c>
      <c r="I150" s="311" t="s">
        <v>144</v>
      </c>
      <c r="J150" s="39" t="s">
        <v>55</v>
      </c>
      <c r="K150" s="37">
        <f t="shared" si="35"/>
        <v>29.299999999999997</v>
      </c>
      <c r="L150" s="243">
        <v>4.8</v>
      </c>
      <c r="M150" s="219">
        <f>ROUND((L150*1.1),1)</f>
        <v>5.3</v>
      </c>
      <c r="N150" s="219">
        <f>ROUND((M150*1.1),1)</f>
        <v>5.8</v>
      </c>
      <c r="O150" s="219">
        <f>ROUND((N150*1.1),1)</f>
        <v>6.4</v>
      </c>
      <c r="P150" s="219">
        <f>ROUND((O150*1.1),1)</f>
        <v>7</v>
      </c>
      <c r="Q150" s="186"/>
      <c r="R150" s="198"/>
      <c r="S150" s="41"/>
      <c r="T150" s="41"/>
      <c r="U150" s="41"/>
      <c r="V150" s="41"/>
      <c r="W150" s="41"/>
      <c r="X150" s="41"/>
      <c r="Y150" s="6"/>
      <c r="Z150" s="27"/>
      <c r="AA150" s="27"/>
      <c r="AB150" s="6"/>
      <c r="AC150" s="6"/>
      <c r="AD150" s="6"/>
      <c r="AE150" s="6"/>
      <c r="AF150" s="6"/>
      <c r="AG150" s="6"/>
      <c r="AH150" s="6"/>
    </row>
    <row r="151" spans="1:34" ht="27.75" customHeight="1">
      <c r="A151" s="182"/>
      <c r="B151" s="97"/>
      <c r="C151" s="222"/>
      <c r="D151" s="222"/>
      <c r="E151" s="222"/>
      <c r="F151" s="222"/>
      <c r="G151" s="222"/>
      <c r="H151" s="312"/>
      <c r="I151" s="312"/>
      <c r="J151" s="57" t="s">
        <v>30</v>
      </c>
      <c r="K151" s="37">
        <f t="shared" si="35"/>
        <v>0</v>
      </c>
      <c r="L151" s="39"/>
      <c r="M151" s="40"/>
      <c r="N151" s="39"/>
      <c r="O151" s="39"/>
      <c r="P151" s="39"/>
      <c r="Q151" s="186"/>
      <c r="R151" s="198"/>
      <c r="S151" s="41"/>
      <c r="T151" s="41"/>
      <c r="U151" s="41"/>
      <c r="V151" s="41"/>
      <c r="W151" s="41"/>
      <c r="X151" s="41"/>
      <c r="Y151" s="6"/>
      <c r="Z151" s="27"/>
      <c r="AA151" s="27"/>
      <c r="AB151" s="6"/>
      <c r="AC151" s="6"/>
      <c r="AD151" s="6"/>
      <c r="AE151" s="6"/>
      <c r="AF151" s="6"/>
      <c r="AG151" s="6"/>
      <c r="AH151" s="6"/>
    </row>
    <row r="152" spans="1:34" ht="30" customHeight="1">
      <c r="A152" s="182"/>
      <c r="B152" s="99"/>
      <c r="C152" s="223"/>
      <c r="D152" s="223"/>
      <c r="E152" s="223"/>
      <c r="F152" s="223"/>
      <c r="G152" s="223"/>
      <c r="H152" s="313"/>
      <c r="I152" s="313"/>
      <c r="J152" s="39" t="s">
        <v>27</v>
      </c>
      <c r="K152" s="37">
        <f t="shared" si="35"/>
        <v>0</v>
      </c>
      <c r="L152" s="39"/>
      <c r="M152" s="40"/>
      <c r="N152" s="39"/>
      <c r="O152" s="39"/>
      <c r="P152" s="39"/>
      <c r="Q152" s="186"/>
      <c r="R152" s="198"/>
      <c r="S152" s="41"/>
      <c r="T152" s="41"/>
      <c r="U152" s="41"/>
      <c r="V152" s="41"/>
      <c r="W152" s="41"/>
      <c r="X152" s="41"/>
      <c r="Y152" s="6"/>
      <c r="Z152" s="27"/>
      <c r="AA152" s="27"/>
      <c r="AB152" s="6"/>
      <c r="AC152" s="6"/>
      <c r="AD152" s="6"/>
      <c r="AE152" s="6"/>
      <c r="AF152" s="6"/>
      <c r="AG152" s="6"/>
      <c r="AH152" s="6"/>
    </row>
    <row r="153" spans="1:34" ht="39" customHeight="1">
      <c r="A153" s="182"/>
      <c r="B153" s="96" t="s">
        <v>150</v>
      </c>
      <c r="C153" s="221">
        <v>60</v>
      </c>
      <c r="D153" s="221">
        <v>60</v>
      </c>
      <c r="E153" s="221">
        <v>60</v>
      </c>
      <c r="F153" s="221">
        <v>60</v>
      </c>
      <c r="G153" s="221">
        <v>60</v>
      </c>
      <c r="H153" s="311" t="s">
        <v>146</v>
      </c>
      <c r="I153" s="311" t="s">
        <v>152</v>
      </c>
      <c r="J153" s="39" t="s">
        <v>55</v>
      </c>
      <c r="K153" s="37">
        <f t="shared" si="35"/>
        <v>305.39999999999998</v>
      </c>
      <c r="L153" s="49">
        <v>50</v>
      </c>
      <c r="M153" s="219">
        <f>ROUND((L153*1.1),1)</f>
        <v>55</v>
      </c>
      <c r="N153" s="219">
        <f>ROUND((M153*1.1),1)</f>
        <v>60.5</v>
      </c>
      <c r="O153" s="219">
        <f>ROUND((N153*1.1),1)</f>
        <v>66.599999999999994</v>
      </c>
      <c r="P153" s="219">
        <f>ROUND((O153*1.1),1)</f>
        <v>73.3</v>
      </c>
      <c r="Q153" s="186"/>
      <c r="R153" s="198"/>
      <c r="S153" s="41"/>
      <c r="T153" s="41"/>
      <c r="U153" s="41"/>
      <c r="V153" s="41"/>
      <c r="W153" s="41"/>
      <c r="X153" s="41"/>
      <c r="Y153" s="6"/>
      <c r="Z153" s="27"/>
      <c r="AA153" s="27"/>
      <c r="AB153" s="6"/>
      <c r="AC153" s="6"/>
      <c r="AD153" s="6"/>
      <c r="AE153" s="6"/>
      <c r="AF153" s="6"/>
      <c r="AG153" s="6"/>
      <c r="AH153" s="6"/>
    </row>
    <row r="154" spans="1:34" ht="37.5" customHeight="1">
      <c r="A154" s="182"/>
      <c r="B154" s="97"/>
      <c r="C154" s="222"/>
      <c r="D154" s="222"/>
      <c r="E154" s="222"/>
      <c r="F154" s="222"/>
      <c r="G154" s="222"/>
      <c r="H154" s="312"/>
      <c r="I154" s="312"/>
      <c r="J154" s="57" t="s">
        <v>30</v>
      </c>
      <c r="K154" s="37">
        <f t="shared" si="35"/>
        <v>0</v>
      </c>
      <c r="L154" s="39"/>
      <c r="M154" s="40"/>
      <c r="N154" s="39"/>
      <c r="O154" s="39"/>
      <c r="P154" s="39"/>
      <c r="Q154" s="186"/>
      <c r="R154" s="198"/>
      <c r="S154" s="41"/>
      <c r="T154" s="41"/>
      <c r="U154" s="41"/>
      <c r="V154" s="41"/>
      <c r="W154" s="41"/>
      <c r="X154" s="41"/>
      <c r="Y154" s="6"/>
      <c r="Z154" s="27"/>
      <c r="AA154" s="27"/>
      <c r="AB154" s="6"/>
      <c r="AC154" s="6"/>
      <c r="AD154" s="6"/>
      <c r="AE154" s="6"/>
      <c r="AF154" s="6"/>
      <c r="AG154" s="6"/>
      <c r="AH154" s="6"/>
    </row>
    <row r="155" spans="1:34" ht="41.25" customHeight="1">
      <c r="A155" s="183"/>
      <c r="B155" s="99"/>
      <c r="C155" s="223"/>
      <c r="D155" s="223"/>
      <c r="E155" s="223"/>
      <c r="F155" s="223"/>
      <c r="G155" s="223"/>
      <c r="H155" s="313"/>
      <c r="I155" s="313"/>
      <c r="J155" s="39" t="s">
        <v>27</v>
      </c>
      <c r="K155" s="37">
        <f t="shared" si="35"/>
        <v>0</v>
      </c>
      <c r="L155" s="39"/>
      <c r="M155" s="40"/>
      <c r="N155" s="39"/>
      <c r="O155" s="39"/>
      <c r="P155" s="39"/>
      <c r="Q155" s="186"/>
      <c r="R155" s="198"/>
      <c r="S155" s="41"/>
      <c r="T155" s="41"/>
      <c r="U155" s="41"/>
      <c r="V155" s="41"/>
      <c r="W155" s="41"/>
      <c r="X155" s="41"/>
      <c r="Y155" s="6"/>
      <c r="Z155" s="27"/>
      <c r="AA155" s="27"/>
      <c r="AB155" s="6"/>
      <c r="AC155" s="6"/>
      <c r="AD155" s="6"/>
      <c r="AE155" s="6"/>
      <c r="AF155" s="6"/>
      <c r="AG155" s="6"/>
      <c r="AH155" s="6"/>
    </row>
    <row r="156" spans="1:34" ht="20.100000000000001" customHeight="1">
      <c r="A156" s="109" t="s">
        <v>81</v>
      </c>
      <c r="B156" s="110"/>
      <c r="C156" s="241"/>
      <c r="D156" s="241"/>
      <c r="E156" s="241"/>
      <c r="F156" s="241"/>
      <c r="G156" s="241"/>
      <c r="H156" s="110"/>
      <c r="I156" s="111"/>
      <c r="J156" s="45"/>
      <c r="K156" s="46">
        <f t="shared" ref="K156:S156" si="38">SUM(K127:K155)</f>
        <v>3162.3</v>
      </c>
      <c r="L156" s="46">
        <f t="shared" si="38"/>
        <v>524.20000000000005</v>
      </c>
      <c r="M156" s="46">
        <f>SUM(M127:M155)</f>
        <v>573.59999999999991</v>
      </c>
      <c r="N156" s="46">
        <f t="shared" si="38"/>
        <v>627.49999999999989</v>
      </c>
      <c r="O156" s="46">
        <f t="shared" si="38"/>
        <v>686.40000000000009</v>
      </c>
      <c r="P156" s="46">
        <f t="shared" si="38"/>
        <v>750.59999999999991</v>
      </c>
      <c r="Q156" s="46">
        <f t="shared" si="38"/>
        <v>85</v>
      </c>
      <c r="R156" s="46">
        <f t="shared" si="38"/>
        <v>427.5</v>
      </c>
      <c r="S156" s="46">
        <f t="shared" si="38"/>
        <v>95</v>
      </c>
      <c r="T156" s="46"/>
      <c r="U156" s="46"/>
      <c r="V156" s="46"/>
      <c r="W156" s="46"/>
      <c r="X156" s="46"/>
      <c r="Y156" s="6"/>
      <c r="Z156" s="27"/>
      <c r="AA156" s="27"/>
      <c r="AB156" s="6"/>
      <c r="AC156" s="6"/>
      <c r="AD156" s="6"/>
      <c r="AE156" s="6"/>
      <c r="AF156" s="6"/>
      <c r="AG156" s="6"/>
      <c r="AH156" s="6"/>
    </row>
    <row r="157" spans="1:34" ht="20.100000000000001" customHeight="1">
      <c r="A157" s="112" t="s">
        <v>40</v>
      </c>
      <c r="B157" s="113"/>
      <c r="C157" s="113"/>
      <c r="D157" s="113"/>
      <c r="E157" s="113"/>
      <c r="F157" s="113"/>
      <c r="G157" s="113"/>
      <c r="H157" s="113"/>
      <c r="I157" s="114"/>
      <c r="J157" s="45" t="s">
        <v>55</v>
      </c>
      <c r="K157" s="46">
        <f>K127+K128+K134+K135+K141+K144+K147+K150+K153</f>
        <v>1246.9000000000001</v>
      </c>
      <c r="L157" s="46">
        <f>L127+L128+L134+L135+L141+L144+L147+L150+L153+L138+L131</f>
        <v>284.20000000000005</v>
      </c>
      <c r="M157" s="46">
        <f>M127+M128+M134+M135+M141+M144+M147+M150+M153+M138+M131</f>
        <v>312.60000000000002</v>
      </c>
      <c r="N157" s="46">
        <f>N127+N128+N134+N135+N141+N144+N147+N150+N153+N138+N131</f>
        <v>343.90000000000003</v>
      </c>
      <c r="O157" s="46">
        <f>O127+O128+O134+O135+O141+O144+O147+O150+O153+O138+O131</f>
        <v>378.4</v>
      </c>
      <c r="P157" s="46">
        <f>P127+P128+P134+P135+P141+P144+P147+P150+P153+P138+P131</f>
        <v>416.3</v>
      </c>
      <c r="Q157" s="46">
        <f>Q127+Q128+Q134+Q135+Q141+Q144+Q147+Q150+Q153</f>
        <v>0</v>
      </c>
      <c r="R157" s="46">
        <f>R127+R128+R134+R135+R141+R144+R147+R150+R153</f>
        <v>0</v>
      </c>
      <c r="S157" s="46">
        <f>S127+S128+S134+S135+S141+S144+S147+S150+S153</f>
        <v>0</v>
      </c>
      <c r="T157" s="46"/>
      <c r="U157" s="46"/>
      <c r="V157" s="46"/>
      <c r="W157" s="46"/>
      <c r="X157" s="46"/>
      <c r="Y157" s="6"/>
      <c r="Z157" s="27"/>
      <c r="AA157" s="27"/>
      <c r="AB157" s="6"/>
      <c r="AC157" s="6"/>
      <c r="AD157" s="6"/>
      <c r="AE157" s="6"/>
      <c r="AF157" s="6"/>
      <c r="AG157" s="6"/>
      <c r="AH157" s="6"/>
    </row>
    <row r="158" spans="1:34" ht="20.100000000000001" customHeight="1">
      <c r="A158" s="115"/>
      <c r="B158" s="116"/>
      <c r="C158" s="116"/>
      <c r="D158" s="116"/>
      <c r="E158" s="116"/>
      <c r="F158" s="116"/>
      <c r="G158" s="116"/>
      <c r="H158" s="116"/>
      <c r="I158" s="117"/>
      <c r="J158" s="45" t="s">
        <v>26</v>
      </c>
      <c r="K158" s="46">
        <f>K129+K136+K142+K145+K148+K151+K154+K132</f>
        <v>976.9</v>
      </c>
      <c r="L158" s="46">
        <f>L129+L136+L142+L145+L148+L151+L154+L132+L139</f>
        <v>240</v>
      </c>
      <c r="M158" s="46">
        <f>M129+M136+M142+M145+M148+M151+M154+M132+M139</f>
        <v>261</v>
      </c>
      <c r="N158" s="46">
        <f>N129+N136+N142+N145+N148+N151+N154+N132+N139</f>
        <v>283.60000000000002</v>
      </c>
      <c r="O158" s="46">
        <f>O129+O136+O142+O145+O148+O151+O154+O132+O139</f>
        <v>308</v>
      </c>
      <c r="P158" s="46">
        <f>P129+P136+P142+P145+P148+P151+P154+P132+P139</f>
        <v>334.3</v>
      </c>
      <c r="Q158" s="46">
        <f>Q129+Q136+Q142+Q145+Q148+Q151+Q154+Q132</f>
        <v>0</v>
      </c>
      <c r="R158" s="46">
        <f>R129+R136+R142+R145+R148+R151+R154+R132</f>
        <v>337.5</v>
      </c>
      <c r="S158" s="46">
        <f>S129+S136+S142+S145+S148+S151+S154+S132</f>
        <v>0</v>
      </c>
      <c r="T158" s="46"/>
      <c r="U158" s="46"/>
      <c r="V158" s="46"/>
      <c r="W158" s="46"/>
      <c r="X158" s="46"/>
      <c r="Y158" s="6"/>
      <c r="Z158" s="27"/>
      <c r="AA158" s="27"/>
      <c r="AB158" s="6"/>
      <c r="AC158" s="6"/>
      <c r="AD158" s="6"/>
      <c r="AE158" s="6"/>
      <c r="AF158" s="6"/>
      <c r="AG158" s="6"/>
      <c r="AH158" s="6"/>
    </row>
    <row r="159" spans="1:34" ht="20.100000000000001" customHeight="1">
      <c r="A159" s="118"/>
      <c r="B159" s="119"/>
      <c r="C159" s="119"/>
      <c r="D159" s="119"/>
      <c r="E159" s="119"/>
      <c r="F159" s="119"/>
      <c r="G159" s="119"/>
      <c r="H159" s="119"/>
      <c r="I159" s="120"/>
      <c r="J159" s="45" t="s">
        <v>27</v>
      </c>
      <c r="K159" s="46">
        <f>K130+K137+K143+K146+K149+K152+K155+K133</f>
        <v>0</v>
      </c>
      <c r="L159" s="46">
        <f>L130+L137+L143+L146+L149+L152+L155+L133+L140</f>
        <v>0</v>
      </c>
      <c r="M159" s="46">
        <f t="shared" ref="M159:S159" si="39">M130+M137+M143+M146+M149+M152+M155+M133</f>
        <v>0</v>
      </c>
      <c r="N159" s="46">
        <f t="shared" si="39"/>
        <v>0</v>
      </c>
      <c r="O159" s="46">
        <f t="shared" si="39"/>
        <v>0</v>
      </c>
      <c r="P159" s="46">
        <f t="shared" si="39"/>
        <v>0</v>
      </c>
      <c r="Q159" s="46">
        <f t="shared" si="39"/>
        <v>0</v>
      </c>
      <c r="R159" s="46">
        <f t="shared" si="39"/>
        <v>0</v>
      </c>
      <c r="S159" s="46">
        <f t="shared" si="39"/>
        <v>0</v>
      </c>
      <c r="T159" s="46"/>
      <c r="U159" s="46"/>
      <c r="V159" s="46"/>
      <c r="W159" s="46"/>
      <c r="X159" s="46"/>
      <c r="Y159" s="6"/>
      <c r="Z159" s="27"/>
      <c r="AA159" s="27"/>
      <c r="AB159" s="6"/>
      <c r="AC159" s="6"/>
      <c r="AD159" s="6"/>
      <c r="AE159" s="6"/>
      <c r="AF159" s="6"/>
      <c r="AG159" s="6"/>
      <c r="AH159" s="6"/>
    </row>
    <row r="160" spans="1:34" ht="20.100000000000001" customHeight="1">
      <c r="A160" s="109" t="s">
        <v>41</v>
      </c>
      <c r="B160" s="110"/>
      <c r="C160" s="110"/>
      <c r="D160" s="110"/>
      <c r="E160" s="110"/>
      <c r="F160" s="110"/>
      <c r="G160" s="110"/>
      <c r="H160" s="111"/>
      <c r="I160" s="39"/>
      <c r="J160" s="39"/>
      <c r="K160" s="46">
        <f t="shared" ref="K160:S163" si="40">K26+K36+K69+K98+K109+K123+K156</f>
        <v>4075593.18</v>
      </c>
      <c r="L160" s="46">
        <f t="shared" si="40"/>
        <v>724185.88</v>
      </c>
      <c r="M160" s="46">
        <f t="shared" si="40"/>
        <v>759403.09999999986</v>
      </c>
      <c r="N160" s="46">
        <f t="shared" si="40"/>
        <v>806891.6</v>
      </c>
      <c r="O160" s="46">
        <f t="shared" si="40"/>
        <v>859078.7</v>
      </c>
      <c r="P160" s="46">
        <f t="shared" si="40"/>
        <v>926033.9</v>
      </c>
      <c r="Q160" s="46">
        <f t="shared" si="40"/>
        <v>117889.38499999998</v>
      </c>
      <c r="R160" s="46">
        <f t="shared" si="40"/>
        <v>325966.74909503909</v>
      </c>
      <c r="S160" s="46">
        <f t="shared" si="40"/>
        <v>160638.11499999999</v>
      </c>
      <c r="T160" s="46"/>
      <c r="U160" s="46"/>
      <c r="V160" s="46"/>
      <c r="W160" s="46"/>
      <c r="X160" s="46"/>
      <c r="Y160" s="6"/>
      <c r="Z160" s="27"/>
      <c r="AA160" s="27"/>
      <c r="AB160" s="6"/>
      <c r="AC160" s="6"/>
      <c r="AD160" s="6"/>
      <c r="AE160" s="6"/>
      <c r="AF160" s="6"/>
      <c r="AG160" s="6"/>
      <c r="AH160" s="6"/>
    </row>
    <row r="161" spans="1:34" ht="20.100000000000001" customHeight="1">
      <c r="A161" s="112" t="s">
        <v>38</v>
      </c>
      <c r="B161" s="113"/>
      <c r="C161" s="113"/>
      <c r="D161" s="113"/>
      <c r="E161" s="113"/>
      <c r="F161" s="113"/>
      <c r="G161" s="113"/>
      <c r="H161" s="113"/>
      <c r="I161" s="114"/>
      <c r="J161" s="45" t="s">
        <v>55</v>
      </c>
      <c r="K161" s="46">
        <f t="shared" si="40"/>
        <v>1127721</v>
      </c>
      <c r="L161" s="46">
        <f>L27+L37+L70+L99+L110+L124+L157</f>
        <v>188907.1</v>
      </c>
      <c r="M161" s="46">
        <f t="shared" si="40"/>
        <v>202598.30000000002</v>
      </c>
      <c r="N161" s="46">
        <f t="shared" si="40"/>
        <v>222013.69999999995</v>
      </c>
      <c r="O161" s="46">
        <f t="shared" si="40"/>
        <v>243325.99999999997</v>
      </c>
      <c r="P161" s="46">
        <f t="shared" si="40"/>
        <v>271364.39999999997</v>
      </c>
      <c r="Q161" s="46">
        <f t="shared" si="40"/>
        <v>98367.084999999992</v>
      </c>
      <c r="R161" s="46">
        <f t="shared" si="40"/>
        <v>1.1590950390695984</v>
      </c>
      <c r="S161" s="46">
        <f t="shared" si="40"/>
        <v>0</v>
      </c>
      <c r="T161" s="46"/>
      <c r="U161" s="46"/>
      <c r="V161" s="46"/>
      <c r="W161" s="46"/>
      <c r="X161" s="46"/>
      <c r="Y161" s="6"/>
      <c r="Z161" s="27"/>
      <c r="AA161" s="27"/>
      <c r="AB161" s="6"/>
      <c r="AC161" s="6"/>
      <c r="AD161" s="6"/>
      <c r="AE161" s="6"/>
      <c r="AF161" s="6"/>
      <c r="AG161" s="6"/>
      <c r="AH161" s="6"/>
    </row>
    <row r="162" spans="1:34" ht="20.100000000000001" customHeight="1">
      <c r="A162" s="115"/>
      <c r="B162" s="116"/>
      <c r="C162" s="116"/>
      <c r="D162" s="116"/>
      <c r="E162" s="116"/>
      <c r="F162" s="116"/>
      <c r="G162" s="116"/>
      <c r="H162" s="116"/>
      <c r="I162" s="117"/>
      <c r="J162" s="45" t="s">
        <v>26</v>
      </c>
      <c r="K162" s="46">
        <f t="shared" si="40"/>
        <v>1678004.6800000002</v>
      </c>
      <c r="L162" s="46">
        <f t="shared" si="40"/>
        <v>281492.98</v>
      </c>
      <c r="M162" s="46">
        <f t="shared" si="40"/>
        <v>303019</v>
      </c>
      <c r="N162" s="46">
        <f t="shared" si="40"/>
        <v>331092.09999999992</v>
      </c>
      <c r="O162" s="46">
        <f t="shared" si="40"/>
        <v>361966.89999999991</v>
      </c>
      <c r="P162" s="46">
        <f t="shared" si="40"/>
        <v>400883.69999999995</v>
      </c>
      <c r="Q162" s="46">
        <f t="shared" si="40"/>
        <v>19437.300000000003</v>
      </c>
      <c r="R162" s="46">
        <f t="shared" si="40"/>
        <v>325875.58999999997</v>
      </c>
      <c r="S162" s="46">
        <f t="shared" si="40"/>
        <v>160543.11499999999</v>
      </c>
      <c r="T162" s="46"/>
      <c r="U162" s="46"/>
      <c r="V162" s="46"/>
      <c r="W162" s="46"/>
      <c r="X162" s="46"/>
      <c r="Y162" s="6"/>
      <c r="Z162" s="27"/>
      <c r="AA162" s="27"/>
      <c r="AB162" s="6"/>
      <c r="AC162" s="6"/>
      <c r="AD162" s="6"/>
      <c r="AE162" s="6"/>
      <c r="AF162" s="6"/>
      <c r="AG162" s="6"/>
      <c r="AH162" s="6"/>
    </row>
    <row r="163" spans="1:34" ht="20.100000000000001" customHeight="1">
      <c r="A163" s="118"/>
      <c r="B163" s="119"/>
      <c r="C163" s="119"/>
      <c r="D163" s="119"/>
      <c r="E163" s="119"/>
      <c r="F163" s="119"/>
      <c r="G163" s="119"/>
      <c r="H163" s="119"/>
      <c r="I163" s="120"/>
      <c r="J163" s="45" t="s">
        <v>27</v>
      </c>
      <c r="K163" s="46">
        <f t="shared" si="40"/>
        <v>1268929</v>
      </c>
      <c r="L163" s="46">
        <f t="shared" si="40"/>
        <v>253785.8</v>
      </c>
      <c r="M163" s="46">
        <f t="shared" si="40"/>
        <v>253785.8</v>
      </c>
      <c r="N163" s="46">
        <f t="shared" si="40"/>
        <v>253785.8</v>
      </c>
      <c r="O163" s="46">
        <f t="shared" si="40"/>
        <v>253785.8</v>
      </c>
      <c r="P163" s="46">
        <f t="shared" si="40"/>
        <v>253785.8</v>
      </c>
      <c r="Q163" s="46">
        <f t="shared" si="40"/>
        <v>0</v>
      </c>
      <c r="R163" s="46">
        <f t="shared" si="40"/>
        <v>0</v>
      </c>
      <c r="S163" s="46">
        <f t="shared" si="40"/>
        <v>0</v>
      </c>
      <c r="T163" s="46"/>
      <c r="U163" s="46"/>
      <c r="V163" s="46"/>
      <c r="W163" s="46"/>
      <c r="X163" s="46"/>
      <c r="Y163" s="6"/>
      <c r="Z163" s="27"/>
      <c r="AA163" s="27"/>
      <c r="AB163" s="6"/>
      <c r="AC163" s="6"/>
      <c r="AD163" s="6"/>
      <c r="AE163" s="6"/>
      <c r="AF163" s="6"/>
      <c r="AG163" s="6"/>
      <c r="AH163" s="6"/>
    </row>
    <row r="164" spans="1:34">
      <c r="A164" s="116"/>
      <c r="B164" s="116"/>
      <c r="C164" s="116"/>
      <c r="D164" s="116"/>
      <c r="E164" s="116"/>
      <c r="F164" s="116"/>
      <c r="G164" s="116"/>
      <c r="H164" s="116"/>
      <c r="I164" s="116"/>
      <c r="J164" s="116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6"/>
      <c r="Z164" s="27"/>
      <c r="AA164" s="27"/>
      <c r="AB164" s="6"/>
      <c r="AC164" s="6"/>
      <c r="AD164" s="6"/>
      <c r="AE164" s="6"/>
      <c r="AF164" s="6"/>
      <c r="AG164" s="6"/>
      <c r="AH164" s="6"/>
    </row>
    <row r="165" spans="1:34">
      <c r="A165" s="116" t="s">
        <v>82</v>
      </c>
      <c r="B165" s="116"/>
      <c r="C165" s="116"/>
      <c r="D165" s="116"/>
      <c r="E165" s="116"/>
      <c r="F165" s="116"/>
      <c r="G165" s="116"/>
      <c r="H165" s="116"/>
      <c r="I165" s="116"/>
      <c r="J165" s="116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6"/>
      <c r="Z165" s="27"/>
      <c r="AA165" s="27"/>
      <c r="AB165" s="6"/>
      <c r="AC165" s="6"/>
      <c r="AD165" s="6"/>
      <c r="AE165" s="6"/>
      <c r="AF165" s="6"/>
      <c r="AG165" s="6"/>
      <c r="AH165" s="6"/>
    </row>
    <row r="166" spans="1:34" ht="31.5">
      <c r="A166" s="112" t="s">
        <v>86</v>
      </c>
      <c r="B166" s="113"/>
      <c r="C166" s="113"/>
      <c r="D166" s="113"/>
      <c r="E166" s="113"/>
      <c r="F166" s="113"/>
      <c r="G166" s="113"/>
      <c r="H166" s="113"/>
      <c r="I166" s="114"/>
      <c r="J166" s="262" t="s">
        <v>83</v>
      </c>
      <c r="K166" s="319" t="s">
        <v>16</v>
      </c>
      <c r="L166" s="321" t="s">
        <v>90</v>
      </c>
      <c r="M166" s="322"/>
      <c r="N166" s="322"/>
      <c r="O166" s="322"/>
      <c r="P166" s="323"/>
      <c r="Q166" s="178"/>
      <c r="R166" s="178"/>
      <c r="S166" s="178"/>
      <c r="T166" s="178"/>
      <c r="U166" s="178"/>
      <c r="V166" s="178"/>
      <c r="W166" s="178"/>
      <c r="X166" s="178"/>
      <c r="Y166" s="6"/>
      <c r="Z166" s="27"/>
      <c r="AA166" s="27"/>
      <c r="AB166" s="6"/>
      <c r="AC166" s="6"/>
      <c r="AD166" s="6"/>
      <c r="AE166" s="6"/>
      <c r="AF166" s="6"/>
      <c r="AG166" s="6"/>
      <c r="AH166" s="6"/>
    </row>
    <row r="167" spans="1:34">
      <c r="A167" s="115"/>
      <c r="B167" s="116"/>
      <c r="C167" s="116"/>
      <c r="D167" s="116"/>
      <c r="E167" s="116"/>
      <c r="F167" s="116"/>
      <c r="G167" s="116"/>
      <c r="H167" s="116"/>
      <c r="I167" s="117"/>
      <c r="J167" s="157"/>
      <c r="K167" s="320"/>
      <c r="L167" s="324"/>
      <c r="M167" s="325"/>
      <c r="N167" s="325"/>
      <c r="O167" s="325"/>
      <c r="P167" s="326"/>
      <c r="Q167" s="181"/>
      <c r="R167" s="181"/>
      <c r="S167" s="181"/>
      <c r="T167" s="181"/>
      <c r="U167" s="181"/>
      <c r="V167" s="181"/>
      <c r="W167" s="181"/>
      <c r="X167" s="181"/>
      <c r="Y167" s="6"/>
      <c r="Z167" s="27"/>
      <c r="AA167" s="27"/>
      <c r="AB167" s="6"/>
      <c r="AC167" s="6"/>
      <c r="AD167" s="6"/>
      <c r="AE167" s="6"/>
      <c r="AF167" s="6"/>
      <c r="AG167" s="6"/>
      <c r="AH167" s="6"/>
    </row>
    <row r="168" spans="1:34" ht="58.5" customHeight="1">
      <c r="A168" s="118"/>
      <c r="B168" s="119"/>
      <c r="C168" s="119"/>
      <c r="D168" s="119"/>
      <c r="E168" s="119"/>
      <c r="F168" s="119"/>
      <c r="G168" s="119"/>
      <c r="H168" s="119"/>
      <c r="I168" s="120"/>
      <c r="J168" s="158"/>
      <c r="K168" s="320"/>
      <c r="L168" s="9">
        <v>2026</v>
      </c>
      <c r="M168" s="10">
        <v>2027</v>
      </c>
      <c r="N168" s="9">
        <v>2028</v>
      </c>
      <c r="O168" s="9">
        <v>2029</v>
      </c>
      <c r="P168" s="9">
        <v>2030</v>
      </c>
      <c r="Q168" s="13">
        <v>0.01</v>
      </c>
      <c r="R168" s="13">
        <v>0.01</v>
      </c>
      <c r="S168" s="13">
        <v>0.02</v>
      </c>
      <c r="T168" s="13"/>
      <c r="U168" s="13"/>
      <c r="V168" s="13"/>
      <c r="W168" s="13"/>
      <c r="X168" s="13"/>
      <c r="Y168" s="6"/>
      <c r="Z168" s="27"/>
      <c r="AA168" s="27"/>
      <c r="AB168" s="6"/>
      <c r="AC168" s="6"/>
      <c r="AD168" s="6"/>
      <c r="AE168" s="6"/>
      <c r="AF168" s="6"/>
      <c r="AG168" s="6"/>
      <c r="AH168" s="6"/>
    </row>
    <row r="169" spans="1:34" ht="20.100000000000001" customHeight="1">
      <c r="A169" s="159" t="s">
        <v>88</v>
      </c>
      <c r="B169" s="160"/>
      <c r="C169" s="160"/>
      <c r="D169" s="160"/>
      <c r="E169" s="160"/>
      <c r="F169" s="160"/>
      <c r="G169" s="160"/>
      <c r="H169" s="160"/>
      <c r="I169" s="161"/>
      <c r="J169" s="39" t="s">
        <v>55</v>
      </c>
      <c r="K169" s="46">
        <f t="shared" ref="K169:K174" si="41">SUM(L169:P169)</f>
        <v>631567.19999999995</v>
      </c>
      <c r="L169" s="162">
        <f>L27+L37+L41+L45+L48+L51+L54+L57+L63+L66+L73+L76+L83+L86+L89+L92+L95+L102+L157+L105+L114-L135-L128</f>
        <v>105974.9</v>
      </c>
      <c r="M169" s="162">
        <f>M27+M37+M41+M45+M48+M51+M54+M57+M63+M66+M73+M76+M83+M86+M89+M92+M95+M102+M157+M105+M114-M135-M128</f>
        <v>112172.30000000002</v>
      </c>
      <c r="N169" s="162">
        <f>N27+N37+N41+N45+N48+N51+N54+N57+N63+N66+N73+N76+N83+N86+N89+N92+N95+N102+N157+N105+N114-N135-N128</f>
        <v>123389.5</v>
      </c>
      <c r="O169" s="162">
        <f>O27+O37+O41+O45+O48+O51+O54+O57+O63+O66+O73+O76+O83+O86+O89+O92+O95+O102+O157+O105+O114-O135-O128</f>
        <v>135728.79999999999</v>
      </c>
      <c r="P169" s="162">
        <f>P27+P37+P41+P45+P48+P51+P54+P57+P63+P66+P73+P76+P83+P86+P89+P92+P95+P102+P157+P105+P114-P135-P128</f>
        <v>154301.70000000001</v>
      </c>
      <c r="Q169" s="162"/>
      <c r="R169" s="162"/>
      <c r="S169" s="162"/>
      <c r="T169" s="162"/>
      <c r="U169" s="162"/>
      <c r="V169" s="162"/>
      <c r="W169" s="162"/>
      <c r="X169" s="162"/>
      <c r="Y169" s="6"/>
      <c r="Z169" s="27"/>
      <c r="AA169" s="27"/>
      <c r="AB169" s="6"/>
      <c r="AC169" s="6"/>
      <c r="AD169" s="6"/>
      <c r="AE169" s="6"/>
      <c r="AF169" s="6"/>
      <c r="AG169" s="6"/>
      <c r="AH169" s="6"/>
    </row>
    <row r="170" spans="1:34" ht="20.100000000000001" customHeight="1">
      <c r="A170" s="163"/>
      <c r="B170" s="50"/>
      <c r="C170" s="50"/>
      <c r="D170" s="50"/>
      <c r="E170" s="50"/>
      <c r="F170" s="50"/>
      <c r="G170" s="50"/>
      <c r="H170" s="50"/>
      <c r="I170" s="164"/>
      <c r="J170" s="39" t="s">
        <v>26</v>
      </c>
      <c r="K170" s="46">
        <f t="shared" si="41"/>
        <v>364719.68</v>
      </c>
      <c r="L170" s="162">
        <f>L28+L38+L42+L46+L49+L52+L55+L58+L64+L67+L74+L84+L87+L90+L93+L96+L111+L158</f>
        <v>62272.08</v>
      </c>
      <c r="M170" s="162">
        <f>M28+M38+M42+M46+M49+M52+M55+M58+M64+M67+M74+M84+M87+M90+M93+M96+M111+M158</f>
        <v>64096.399999999994</v>
      </c>
      <c r="N170" s="162">
        <f>N28+N38+N42+N46+N49+N52+N55+N58+N64+N67+N74+N84+N87+N90+N93+N96+N111+N158</f>
        <v>70502.700000000012</v>
      </c>
      <c r="O170" s="162">
        <f>O28+O38+O42+O46+O49+O52+O55+O58+O64+O67+O74+O84+O87+O90+O93+O96+O111+O158</f>
        <v>77549.000000000015</v>
      </c>
      <c r="P170" s="162">
        <f>P28+P38+P42+P46+P49+P52+P55+P58+P64+P67+P74+P84+P87+P90+P93+P96+P111+P158</f>
        <v>90299.5</v>
      </c>
      <c r="Q170" s="162"/>
      <c r="R170" s="162"/>
      <c r="S170" s="162"/>
      <c r="T170" s="162"/>
      <c r="U170" s="162"/>
      <c r="V170" s="162"/>
      <c r="W170" s="162"/>
      <c r="X170" s="162"/>
      <c r="Y170" s="6"/>
      <c r="Z170" s="27"/>
      <c r="AA170" s="27"/>
      <c r="AB170" s="6"/>
      <c r="AC170" s="6"/>
      <c r="AD170" s="6"/>
      <c r="AE170" s="6"/>
      <c r="AF170" s="6"/>
      <c r="AG170" s="6"/>
      <c r="AH170" s="6"/>
    </row>
    <row r="171" spans="1:34" ht="20.100000000000001" customHeight="1">
      <c r="A171" s="58"/>
      <c r="B171" s="165"/>
      <c r="C171" s="165"/>
      <c r="D171" s="165"/>
      <c r="E171" s="165"/>
      <c r="F171" s="165"/>
      <c r="G171" s="165"/>
      <c r="H171" s="165"/>
      <c r="I171" s="166"/>
      <c r="J171" s="39" t="s">
        <v>27</v>
      </c>
      <c r="K171" s="46">
        <f t="shared" si="41"/>
        <v>0</v>
      </c>
      <c r="L171" s="162">
        <f>L29+L39+L43+L47+L50+L53+L56+L59+L62+L65+L68+L75+L85+L88+L91+L94+L97+L104+L108+L159</f>
        <v>0</v>
      </c>
      <c r="M171" s="162">
        <f>M29+M39+M43+M47+M50+M53+M56+M59+M62+M65+M68+M75+M85+M88+M91+M94+M97+M104+M108+M159</f>
        <v>0</v>
      </c>
      <c r="N171" s="162">
        <f>N29+N39+N43+N47+N50+N53+N56+N59+N62+N65+N68+N75+N85+N88+N91+N94+N97+N104+N108+N159</f>
        <v>0</v>
      </c>
      <c r="O171" s="162">
        <f>O29+O39+O43+O47+O50+O53+O56+O59+O62+O65+O68+O75+O85+O88+O91+O94+O97+O104+O108+O159</f>
        <v>0</v>
      </c>
      <c r="P171" s="162">
        <f>P29+P39+P43+P47+P50+P53+P56+P59+P62+P65+P68+P75+P85+P88+P91+P94+P97+P104+P108+P159</f>
        <v>0</v>
      </c>
      <c r="Q171" s="162"/>
      <c r="R171" s="162"/>
      <c r="S171" s="162"/>
      <c r="T171" s="162"/>
      <c r="U171" s="162"/>
      <c r="V171" s="162"/>
      <c r="W171" s="162"/>
      <c r="X171" s="162"/>
      <c r="Y171" s="6"/>
      <c r="Z171" s="27"/>
      <c r="AA171" s="27"/>
      <c r="AB171" s="6"/>
      <c r="AC171" s="6"/>
      <c r="AD171" s="6"/>
      <c r="AE171" s="6"/>
      <c r="AF171" s="6"/>
      <c r="AG171" s="6"/>
      <c r="AH171" s="6"/>
    </row>
    <row r="172" spans="1:34" ht="20.100000000000001" customHeight="1">
      <c r="A172" s="159" t="s">
        <v>87</v>
      </c>
      <c r="B172" s="160"/>
      <c r="C172" s="160"/>
      <c r="D172" s="160"/>
      <c r="E172" s="160"/>
      <c r="F172" s="160"/>
      <c r="G172" s="160"/>
      <c r="H172" s="160"/>
      <c r="I172" s="161"/>
      <c r="J172" s="39" t="s">
        <v>55</v>
      </c>
      <c r="K172" s="46">
        <f t="shared" si="41"/>
        <v>430033.29999999993</v>
      </c>
      <c r="L172" s="162">
        <f>L40+L44+L77+L106+L60+L80+L135+L128</f>
        <v>70438.399999999994</v>
      </c>
      <c r="M172" s="162">
        <f>M40+M44+M77+M106+M60+M80+M135+M128</f>
        <v>77482.2</v>
      </c>
      <c r="N172" s="162">
        <f>N40+N44+N77+N106+N60+N80+N135+N128</f>
        <v>85230.399999999994</v>
      </c>
      <c r="O172" s="162">
        <f>O40+O44+O77+O106+O60+O80+O135+O128</f>
        <v>93753.400000000009</v>
      </c>
      <c r="P172" s="162">
        <f>P40+P44+P77+P106+P60+P80+P135+P128</f>
        <v>103128.9</v>
      </c>
      <c r="Q172" s="162"/>
      <c r="R172" s="162"/>
      <c r="S172" s="162"/>
      <c r="T172" s="162"/>
      <c r="U172" s="162"/>
      <c r="V172" s="162"/>
      <c r="W172" s="162"/>
      <c r="X172" s="162"/>
      <c r="Y172" s="6"/>
      <c r="Z172" s="27"/>
      <c r="AA172" s="27"/>
      <c r="AB172" s="6"/>
      <c r="AC172" s="6"/>
      <c r="AD172" s="6"/>
      <c r="AE172" s="6"/>
      <c r="AF172" s="6"/>
      <c r="AG172" s="6"/>
      <c r="AH172" s="6"/>
    </row>
    <row r="173" spans="1:34" ht="20.100000000000001" customHeight="1">
      <c r="A173" s="163"/>
      <c r="B173" s="50"/>
      <c r="C173" s="50"/>
      <c r="D173" s="50"/>
      <c r="E173" s="50"/>
      <c r="F173" s="50"/>
      <c r="G173" s="50"/>
      <c r="H173" s="50"/>
      <c r="I173" s="164"/>
      <c r="J173" s="39" t="s">
        <v>26</v>
      </c>
      <c r="K173" s="46">
        <f t="shared" si="41"/>
        <v>1199752</v>
      </c>
      <c r="L173" s="162">
        <f t="shared" ref="L173:P174" si="42">L78+L81+L61</f>
        <v>196516.3</v>
      </c>
      <c r="M173" s="162">
        <f t="shared" si="42"/>
        <v>216168</v>
      </c>
      <c r="N173" s="162">
        <f t="shared" si="42"/>
        <v>237784.8</v>
      </c>
      <c r="O173" s="162">
        <f t="shared" si="42"/>
        <v>261563.3</v>
      </c>
      <c r="P173" s="162">
        <f t="shared" si="42"/>
        <v>287719.59999999998</v>
      </c>
      <c r="Q173" s="162"/>
      <c r="R173" s="162"/>
      <c r="S173" s="162"/>
      <c r="T173" s="162"/>
      <c r="U173" s="162"/>
      <c r="V173" s="162"/>
      <c r="W173" s="162"/>
      <c r="X173" s="162"/>
      <c r="Y173" s="6"/>
      <c r="Z173" s="27"/>
      <c r="AA173" s="27"/>
      <c r="AB173" s="6"/>
      <c r="AC173" s="6"/>
      <c r="AD173" s="6"/>
      <c r="AE173" s="6"/>
      <c r="AF173" s="6"/>
      <c r="AG173" s="6"/>
      <c r="AH173" s="6"/>
    </row>
    <row r="174" spans="1:34" ht="20.100000000000001" customHeight="1">
      <c r="A174" s="58"/>
      <c r="B174" s="165"/>
      <c r="C174" s="165"/>
      <c r="D174" s="165"/>
      <c r="E174" s="165"/>
      <c r="F174" s="165"/>
      <c r="G174" s="165"/>
      <c r="H174" s="165"/>
      <c r="I174" s="166"/>
      <c r="J174" s="39" t="s">
        <v>27</v>
      </c>
      <c r="K174" s="46">
        <f t="shared" si="41"/>
        <v>0</v>
      </c>
      <c r="L174" s="162">
        <f t="shared" si="42"/>
        <v>0</v>
      </c>
      <c r="M174" s="162">
        <f t="shared" si="42"/>
        <v>0</v>
      </c>
      <c r="N174" s="162">
        <f t="shared" si="42"/>
        <v>0</v>
      </c>
      <c r="O174" s="162">
        <f t="shared" si="42"/>
        <v>0</v>
      </c>
      <c r="P174" s="162">
        <f t="shared" si="42"/>
        <v>0</v>
      </c>
      <c r="Q174" s="162"/>
      <c r="R174" s="162"/>
      <c r="S174" s="162"/>
      <c r="T174" s="162"/>
      <c r="U174" s="162"/>
      <c r="V174" s="162"/>
      <c r="W174" s="162"/>
      <c r="X174" s="162"/>
      <c r="Y174" s="6"/>
      <c r="Z174" s="27"/>
      <c r="AA174" s="27"/>
      <c r="AB174" s="6"/>
      <c r="AC174" s="6"/>
      <c r="AD174" s="6"/>
      <c r="AE174" s="6"/>
      <c r="AF174" s="6"/>
      <c r="AG174" s="6"/>
      <c r="AH174" s="6"/>
    </row>
    <row r="175" spans="1:34" ht="20.100000000000001" customHeight="1">
      <c r="A175" s="159" t="s">
        <v>156</v>
      </c>
      <c r="B175" s="160"/>
      <c r="C175" s="160"/>
      <c r="D175" s="160"/>
      <c r="E175" s="160"/>
      <c r="F175" s="160"/>
      <c r="G175" s="160"/>
      <c r="H175" s="160"/>
      <c r="I175" s="161"/>
      <c r="J175" s="39" t="s">
        <v>55</v>
      </c>
      <c r="K175" s="46">
        <f>SUM(L175:P175)</f>
        <v>66609</v>
      </c>
      <c r="L175" s="162">
        <f>L113+L117+L120</f>
        <v>12493.8</v>
      </c>
      <c r="M175" s="162">
        <f>M113+M117+M120</f>
        <v>12943.8</v>
      </c>
      <c r="N175" s="162">
        <f>N113+N117+N120</f>
        <v>13393.8</v>
      </c>
      <c r="O175" s="162">
        <f>O113+O117+O120</f>
        <v>13843.8</v>
      </c>
      <c r="P175" s="162">
        <f>P113+P117+P120</f>
        <v>13933.8</v>
      </c>
      <c r="Q175" s="162"/>
      <c r="R175" s="162"/>
      <c r="S175" s="162"/>
      <c r="T175" s="162"/>
      <c r="U175" s="162"/>
      <c r="V175" s="162"/>
      <c r="W175" s="162"/>
      <c r="X175" s="162"/>
      <c r="Y175" s="6"/>
      <c r="Z175" s="27"/>
      <c r="AA175" s="27"/>
      <c r="AB175" s="6"/>
      <c r="AC175" s="6"/>
      <c r="AD175" s="6"/>
      <c r="AE175" s="6"/>
      <c r="AF175" s="6"/>
      <c r="AG175" s="6"/>
      <c r="AH175" s="6"/>
    </row>
    <row r="176" spans="1:34" ht="20.100000000000001" customHeight="1">
      <c r="A176" s="163"/>
      <c r="B176" s="50"/>
      <c r="C176" s="50"/>
      <c r="D176" s="50"/>
      <c r="E176" s="50"/>
      <c r="F176" s="50"/>
      <c r="G176" s="50"/>
      <c r="H176" s="50"/>
      <c r="I176" s="164"/>
      <c r="J176" s="39" t="s">
        <v>26</v>
      </c>
      <c r="K176" s="46">
        <f>SUM(L176:P176)</f>
        <v>113983.00000000001</v>
      </c>
      <c r="L176" s="162">
        <f t="shared" ref="L176:P177" si="43">L115+L118+L121</f>
        <v>22704.600000000002</v>
      </c>
      <c r="M176" s="162">
        <f t="shared" si="43"/>
        <v>22754.600000000002</v>
      </c>
      <c r="N176" s="162">
        <f t="shared" si="43"/>
        <v>22804.600000000002</v>
      </c>
      <c r="O176" s="162">
        <f t="shared" si="43"/>
        <v>22854.600000000002</v>
      </c>
      <c r="P176" s="162">
        <f t="shared" si="43"/>
        <v>22864.600000000002</v>
      </c>
      <c r="Q176" s="162"/>
      <c r="R176" s="162"/>
      <c r="S176" s="162"/>
      <c r="T176" s="162"/>
      <c r="U176" s="162"/>
      <c r="V176" s="162"/>
      <c r="W176" s="162"/>
      <c r="X176" s="162"/>
      <c r="Y176" s="6"/>
      <c r="Z176" s="27"/>
      <c r="AA176" s="27"/>
      <c r="AB176" s="6"/>
      <c r="AC176" s="6"/>
      <c r="AD176" s="6"/>
      <c r="AE176" s="6"/>
      <c r="AF176" s="6"/>
      <c r="AG176" s="6"/>
      <c r="AH176" s="6"/>
    </row>
    <row r="177" spans="1:34" ht="20.100000000000001" customHeight="1">
      <c r="A177" s="58"/>
      <c r="B177" s="165"/>
      <c r="C177" s="165"/>
      <c r="D177" s="165"/>
      <c r="E177" s="165"/>
      <c r="F177" s="165"/>
      <c r="G177" s="165"/>
      <c r="H177" s="165"/>
      <c r="I177" s="166"/>
      <c r="J177" s="39" t="s">
        <v>27</v>
      </c>
      <c r="K177" s="46">
        <f>SUM(L177:P177)</f>
        <v>1268929</v>
      </c>
      <c r="L177" s="162">
        <f t="shared" si="43"/>
        <v>253785.8</v>
      </c>
      <c r="M177" s="162">
        <f t="shared" si="43"/>
        <v>253785.8</v>
      </c>
      <c r="N177" s="162">
        <f t="shared" si="43"/>
        <v>253785.8</v>
      </c>
      <c r="O177" s="162">
        <f t="shared" si="43"/>
        <v>253785.8</v>
      </c>
      <c r="P177" s="162">
        <f t="shared" si="43"/>
        <v>253785.8</v>
      </c>
      <c r="Q177" s="162"/>
      <c r="R177" s="162"/>
      <c r="S177" s="162"/>
      <c r="T177" s="162"/>
      <c r="U177" s="162"/>
      <c r="V177" s="162"/>
      <c r="W177" s="162"/>
      <c r="X177" s="162"/>
      <c r="Y177" s="6"/>
      <c r="Z177" s="27"/>
      <c r="AA177" s="27"/>
      <c r="AB177" s="6"/>
      <c r="AC177" s="6"/>
      <c r="AD177" s="6"/>
      <c r="AE177" s="6"/>
      <c r="AF177" s="6"/>
      <c r="AG177" s="6"/>
      <c r="AH177" s="6"/>
    </row>
    <row r="178" spans="1:34" ht="10.5" customHeight="1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6"/>
      <c r="Z178" s="27"/>
      <c r="AA178" s="27"/>
      <c r="AB178" s="6"/>
      <c r="AC178" s="6"/>
      <c r="AD178" s="6"/>
      <c r="AE178" s="6"/>
      <c r="AF178" s="6"/>
      <c r="AG178" s="6"/>
      <c r="AH178" s="6"/>
    </row>
    <row r="179" spans="1:34" hidden="1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6"/>
      <c r="Z179" s="27"/>
      <c r="AA179" s="27"/>
      <c r="AB179" s="6"/>
      <c r="AC179" s="6"/>
      <c r="AD179" s="6"/>
      <c r="AE179" s="6"/>
      <c r="AF179" s="6"/>
      <c r="AG179" s="6"/>
      <c r="AH179" s="6"/>
    </row>
    <row r="180" spans="1:34" hidden="1">
      <c r="A180" s="116"/>
      <c r="B180" s="116"/>
      <c r="C180" s="116"/>
      <c r="D180" s="116"/>
      <c r="E180" s="116"/>
      <c r="F180" s="116"/>
      <c r="G180" s="116"/>
      <c r="H180" s="116"/>
      <c r="I180" s="116"/>
      <c r="J180" s="116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6"/>
      <c r="Z180" s="27"/>
      <c r="AA180" s="27"/>
      <c r="AB180" s="6"/>
      <c r="AC180" s="6"/>
      <c r="AD180" s="6"/>
      <c r="AE180" s="6"/>
      <c r="AF180" s="6"/>
      <c r="AG180" s="6"/>
      <c r="AH180" s="6"/>
    </row>
    <row r="181" spans="1:34" ht="36.75" customHeight="1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22">
        <f>SUM(Y9:Y163)</f>
        <v>341038.7</v>
      </c>
      <c r="Z181" s="27"/>
      <c r="AA181" s="27"/>
      <c r="AB181" s="22">
        <f t="shared" ref="AB181:AH181" si="44">SUM(AB9:AB163)</f>
        <v>330724</v>
      </c>
      <c r="AC181" s="22">
        <f t="shared" si="44"/>
        <v>5890.3</v>
      </c>
      <c r="AD181" s="22">
        <f t="shared" si="44"/>
        <v>301521.09999999998</v>
      </c>
      <c r="AE181" s="22">
        <f t="shared" si="44"/>
        <v>16865.38</v>
      </c>
      <c r="AF181" s="22">
        <f t="shared" si="44"/>
        <v>5891.2480000000005</v>
      </c>
      <c r="AG181" s="22">
        <f t="shared" si="44"/>
        <v>6480.372800000001</v>
      </c>
      <c r="AH181" s="22">
        <f t="shared" si="44"/>
        <v>7128.4100800000015</v>
      </c>
    </row>
    <row r="182" spans="1:34" ht="18.75">
      <c r="A182" s="289" t="s">
        <v>192</v>
      </c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290"/>
      <c r="N182" s="116"/>
      <c r="O182" s="289" t="s">
        <v>57</v>
      </c>
      <c r="P182" s="50"/>
      <c r="Q182" s="50">
        <v>2026</v>
      </c>
      <c r="R182" s="10">
        <v>2027</v>
      </c>
      <c r="S182" s="9">
        <v>2028</v>
      </c>
      <c r="T182" s="9">
        <v>2029</v>
      </c>
      <c r="U182" s="13">
        <v>2030</v>
      </c>
      <c r="V182" s="50"/>
      <c r="W182" s="50"/>
      <c r="X182" s="50"/>
      <c r="Y182" s="6"/>
      <c r="Z182" s="27"/>
      <c r="AA182" s="27"/>
      <c r="AB182" s="6"/>
      <c r="AC182" s="6"/>
      <c r="AD182" s="6"/>
      <c r="AE182" s="6"/>
      <c r="AF182" s="6"/>
      <c r="AG182" s="6"/>
      <c r="AH182" s="6"/>
    </row>
    <row r="183" spans="1:34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2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6"/>
      <c r="Z183" s="27"/>
      <c r="AA183" s="27"/>
      <c r="AB183" s="6"/>
      <c r="AC183" s="6"/>
      <c r="AD183" s="6"/>
      <c r="AE183" s="6"/>
      <c r="AF183" s="6"/>
      <c r="AG183" s="6"/>
      <c r="AH183" s="6"/>
    </row>
    <row r="184" spans="1:34">
      <c r="A184" s="50"/>
      <c r="B184" s="50"/>
      <c r="C184" s="50"/>
      <c r="D184" s="50"/>
      <c r="E184" s="50"/>
      <c r="F184" s="50"/>
      <c r="G184" s="50"/>
      <c r="H184" s="50"/>
      <c r="I184" s="50"/>
      <c r="J184" s="39" t="s">
        <v>184</v>
      </c>
      <c r="K184" s="39"/>
      <c r="L184" s="204">
        <f>L41+50+400+5+L138+L147+L150+L153-20</f>
        <v>7672.2</v>
      </c>
      <c r="M184" s="255">
        <f>ROUND((L184*1.1),1)-0.2</f>
        <v>8439.1999999999989</v>
      </c>
      <c r="N184" s="255">
        <f>ROUND((M184*1.1),1)-0.2</f>
        <v>9282.9</v>
      </c>
      <c r="O184" s="255">
        <f>ROUND((N184*1.1),1)+0.2</f>
        <v>10211.400000000001</v>
      </c>
      <c r="P184" s="255">
        <f>ROUND((O184*1.1),1)-0.1</f>
        <v>11232.4</v>
      </c>
      <c r="Q184" s="50"/>
      <c r="R184" s="50"/>
      <c r="S184" s="50"/>
      <c r="T184" s="50"/>
      <c r="U184" s="50"/>
      <c r="V184" s="50"/>
      <c r="W184" s="50"/>
      <c r="X184" s="50"/>
      <c r="Y184" s="6"/>
      <c r="Z184" s="27"/>
      <c r="AA184" s="27"/>
      <c r="AB184" s="6"/>
      <c r="AC184" s="6"/>
      <c r="AD184" s="6"/>
      <c r="AE184" s="6"/>
      <c r="AF184" s="6"/>
      <c r="AG184" s="6"/>
      <c r="AH184" s="6"/>
    </row>
    <row r="185" spans="1:34">
      <c r="A185" s="50"/>
      <c r="B185" s="50"/>
      <c r="C185" s="50"/>
      <c r="D185" s="50"/>
      <c r="E185" s="50"/>
      <c r="F185" s="50"/>
      <c r="G185" s="50"/>
      <c r="H185" s="50"/>
      <c r="I185" s="50"/>
      <c r="J185" s="39" t="s">
        <v>185</v>
      </c>
      <c r="K185" s="39"/>
      <c r="L185" s="204">
        <f>L45+22+250+5+20</f>
        <v>2607</v>
      </c>
      <c r="M185" s="255">
        <f>ROUND((L185*1.1),1)</f>
        <v>2867.7</v>
      </c>
      <c r="N185" s="255">
        <f>ROUND((M185*1.1),1)</f>
        <v>3154.5</v>
      </c>
      <c r="O185" s="255">
        <f>ROUND((N185*1.1),1)</f>
        <v>3470</v>
      </c>
      <c r="P185" s="255">
        <f>ROUND((O185*1.1),1)</f>
        <v>3817</v>
      </c>
      <c r="Q185" s="50"/>
      <c r="R185" s="50"/>
      <c r="S185" s="50"/>
      <c r="T185" s="50"/>
      <c r="U185" s="50"/>
      <c r="V185" s="50"/>
      <c r="W185" s="50"/>
      <c r="X185" s="50"/>
      <c r="Y185" s="6"/>
      <c r="Z185" s="27"/>
      <c r="AA185" s="27"/>
      <c r="AB185" s="6"/>
      <c r="AC185" s="6"/>
      <c r="AD185" s="6"/>
      <c r="AE185" s="6"/>
      <c r="AF185" s="6"/>
      <c r="AG185" s="6"/>
      <c r="AH185" s="6"/>
    </row>
    <row r="186" spans="1:34">
      <c r="A186" s="50"/>
      <c r="B186" s="50"/>
      <c r="C186" s="50"/>
      <c r="D186" s="50"/>
      <c r="E186" s="50"/>
      <c r="F186" s="50"/>
      <c r="G186" s="50"/>
      <c r="H186" s="50"/>
      <c r="I186" s="50"/>
      <c r="J186" s="39">
        <v>5021</v>
      </c>
      <c r="K186" s="39"/>
      <c r="L186" s="47">
        <f>L95+5420.1+L134+300</f>
        <v>20314.300000000003</v>
      </c>
      <c r="M186" s="215">
        <f>M95+5962.1+M134+330</f>
        <v>22345.7</v>
      </c>
      <c r="N186" s="215">
        <f>N95+6558.3+N134+300</f>
        <v>24517.3</v>
      </c>
      <c r="O186" s="215">
        <f>O95+7214.2+O134+300</f>
        <v>26939.1</v>
      </c>
      <c r="P186" s="215">
        <f>P95+7935.6+P134+300</f>
        <v>29602.999999999996</v>
      </c>
      <c r="Q186" s="50">
        <f>5420.1*1.1</f>
        <v>5962.1100000000006</v>
      </c>
      <c r="R186" s="50">
        <f>Q186*1.1</f>
        <v>6558.3210000000008</v>
      </c>
      <c r="S186" s="50">
        <f>R186*1.1</f>
        <v>7214.1531000000014</v>
      </c>
      <c r="T186" s="50">
        <f>S186*1.1</f>
        <v>7935.5684100000026</v>
      </c>
      <c r="U186" s="50"/>
      <c r="V186" s="50"/>
      <c r="W186" s="50"/>
      <c r="X186" s="50"/>
      <c r="Y186" s="6"/>
      <c r="Z186" s="27"/>
      <c r="AA186" s="27"/>
      <c r="AB186" s="6"/>
      <c r="AC186" s="6"/>
      <c r="AD186" s="6"/>
      <c r="AE186" s="6"/>
      <c r="AF186" s="6"/>
      <c r="AG186" s="6"/>
      <c r="AH186" s="6"/>
    </row>
    <row r="187" spans="1:34">
      <c r="A187" s="50"/>
      <c r="B187" s="50"/>
      <c r="C187" s="50"/>
      <c r="D187" s="50"/>
      <c r="E187" s="50"/>
      <c r="F187" s="50"/>
      <c r="G187" s="50"/>
      <c r="H187" s="50"/>
      <c r="I187" s="50"/>
      <c r="J187" s="39">
        <v>5022</v>
      </c>
      <c r="K187" s="39"/>
      <c r="L187" s="47">
        <f>L48+L30+50+L141+7</f>
        <v>1598.6</v>
      </c>
      <c r="M187" s="255">
        <f>ROUND((L187*1.1),1)</f>
        <v>1758.5</v>
      </c>
      <c r="N187" s="301">
        <f>ROUND((M187*1.1),1)+0.1</f>
        <v>1934.5</v>
      </c>
      <c r="O187" s="301">
        <f>ROUND((N187*1.1),1)-0.1</f>
        <v>2127.9</v>
      </c>
      <c r="P187" s="301">
        <f>ROUND((O187*1.1),1)+0.1</f>
        <v>2340.7999999999997</v>
      </c>
      <c r="Q187" s="50"/>
      <c r="R187" s="50"/>
      <c r="S187" s="50"/>
      <c r="T187" s="50"/>
      <c r="U187" s="50"/>
      <c r="V187" s="50"/>
      <c r="W187" s="50"/>
      <c r="X187" s="50"/>
      <c r="Y187" s="6"/>
      <c r="Z187" s="27"/>
      <c r="AA187" s="27"/>
      <c r="AB187" s="6"/>
      <c r="AC187" s="6"/>
      <c r="AD187" s="6"/>
      <c r="AE187" s="6"/>
      <c r="AF187" s="6"/>
      <c r="AG187" s="6"/>
      <c r="AH187" s="6"/>
    </row>
    <row r="188" spans="1:34">
      <c r="A188" s="50"/>
      <c r="B188" s="50"/>
      <c r="C188" s="50"/>
      <c r="D188" s="50"/>
      <c r="E188" s="50"/>
      <c r="F188" s="50"/>
      <c r="G188" s="50"/>
      <c r="H188" s="50"/>
      <c r="I188" s="50"/>
      <c r="J188" s="39">
        <v>1023</v>
      </c>
      <c r="K188" s="39"/>
      <c r="L188" s="47">
        <f>L80</f>
        <v>51644.2</v>
      </c>
      <c r="M188" s="47">
        <f>M80</f>
        <v>56808.6</v>
      </c>
      <c r="N188" s="47">
        <f>N80</f>
        <v>62489.5</v>
      </c>
      <c r="O188" s="47">
        <f>O80</f>
        <v>68738.5</v>
      </c>
      <c r="P188" s="47">
        <f>P80</f>
        <v>75612.399999999994</v>
      </c>
      <c r="Q188" s="50"/>
      <c r="R188" s="50"/>
      <c r="S188" s="50"/>
      <c r="T188" s="50"/>
      <c r="U188" s="50"/>
      <c r="V188" s="50"/>
      <c r="W188" s="50"/>
      <c r="X188" s="50"/>
      <c r="Y188" s="6"/>
      <c r="Z188" s="27"/>
      <c r="AA188" s="27"/>
      <c r="AB188" s="6"/>
      <c r="AC188" s="6"/>
      <c r="AD188" s="6"/>
      <c r="AE188" s="6"/>
      <c r="AF188" s="6"/>
      <c r="AG188" s="6"/>
      <c r="AH188" s="6"/>
    </row>
    <row r="189" spans="1:34">
      <c r="A189" s="50"/>
      <c r="B189" s="50"/>
      <c r="C189" s="50"/>
      <c r="D189" s="50"/>
      <c r="E189" s="50"/>
      <c r="F189" s="50"/>
      <c r="G189" s="50"/>
      <c r="H189" s="50"/>
      <c r="I189" s="50"/>
      <c r="J189" s="39">
        <v>5031</v>
      </c>
      <c r="K189" s="39"/>
      <c r="L189" s="47">
        <f>L77+L128+L135</f>
        <v>18323.8</v>
      </c>
      <c r="M189" s="47">
        <f>M77+M128+M135</f>
        <v>20156.2</v>
      </c>
      <c r="N189" s="47">
        <f>N77+N128+N135</f>
        <v>22171.800000000003</v>
      </c>
      <c r="O189" s="47">
        <f>O77+O128+O135</f>
        <v>24388.899999999998</v>
      </c>
      <c r="P189" s="47">
        <f>P77+P128+P135</f>
        <v>26827.899999999998</v>
      </c>
      <c r="Q189" s="50"/>
      <c r="R189" s="50"/>
      <c r="S189" s="50"/>
      <c r="T189" s="50"/>
      <c r="U189" s="50"/>
      <c r="V189" s="50"/>
      <c r="W189" s="50"/>
      <c r="X189" s="50"/>
      <c r="Y189" s="6"/>
      <c r="Z189" s="27"/>
      <c r="AA189" s="27"/>
      <c r="AB189" s="6"/>
      <c r="AC189" s="6"/>
      <c r="AD189" s="6"/>
      <c r="AE189" s="6"/>
      <c r="AF189" s="6"/>
      <c r="AG189" s="6"/>
      <c r="AH189" s="6"/>
    </row>
    <row r="190" spans="1:34">
      <c r="A190" s="50"/>
      <c r="B190" s="50"/>
      <c r="C190" s="50"/>
      <c r="D190" s="50"/>
      <c r="E190" s="50"/>
      <c r="F190" s="50"/>
      <c r="G190" s="50"/>
      <c r="H190" s="50"/>
      <c r="I190" s="50"/>
      <c r="J190" s="39">
        <v>5032</v>
      </c>
      <c r="K190" s="39"/>
      <c r="L190" s="204">
        <f>L76-5420.1</f>
        <v>14991.1</v>
      </c>
      <c r="M190" s="215">
        <f>M76-5962.1</f>
        <v>16490.199999999997</v>
      </c>
      <c r="N190" s="215">
        <f>N76-6558.3</f>
        <v>18139.2</v>
      </c>
      <c r="O190" s="215">
        <f>O76-7214.2</f>
        <v>19953.099999999999</v>
      </c>
      <c r="P190" s="215">
        <f>P76-7935.6</f>
        <v>21948.400000000001</v>
      </c>
      <c r="Q190" s="50"/>
      <c r="R190" s="50"/>
      <c r="S190" s="50"/>
      <c r="T190" s="50"/>
      <c r="U190" s="50"/>
      <c r="V190" s="50"/>
      <c r="W190" s="50"/>
      <c r="X190" s="50"/>
      <c r="Y190" s="6"/>
      <c r="Z190" s="29"/>
      <c r="AA190" s="29"/>
      <c r="AB190" s="6"/>
      <c r="AC190" s="6"/>
      <c r="AD190" s="6"/>
      <c r="AE190" s="6"/>
      <c r="AF190" s="6"/>
      <c r="AG190" s="6"/>
      <c r="AH190" s="6"/>
    </row>
    <row r="191" spans="1:34">
      <c r="A191" s="50"/>
      <c r="B191" s="50"/>
      <c r="C191" s="50"/>
      <c r="D191" s="50"/>
      <c r="E191" s="50"/>
      <c r="F191" s="50"/>
      <c r="G191" s="50"/>
      <c r="H191" s="50"/>
      <c r="I191" s="50"/>
      <c r="J191" s="39">
        <v>5033</v>
      </c>
      <c r="K191" s="39"/>
      <c r="L191" s="47">
        <f>L83</f>
        <v>13706.6</v>
      </c>
      <c r="M191" s="47">
        <f>M83</f>
        <v>15077.3</v>
      </c>
      <c r="N191" s="47">
        <f>N83</f>
        <v>16585</v>
      </c>
      <c r="O191" s="47">
        <f>O83</f>
        <v>18243.5</v>
      </c>
      <c r="P191" s="47">
        <f>P83</f>
        <v>20067.900000000001</v>
      </c>
      <c r="Q191" s="50"/>
      <c r="R191" s="50"/>
      <c r="S191" s="50"/>
      <c r="T191" s="50"/>
      <c r="U191" s="50"/>
      <c r="V191" s="50"/>
      <c r="W191" s="50"/>
      <c r="X191" s="50"/>
      <c r="Y191" s="6"/>
      <c r="Z191" s="29"/>
      <c r="AA191" s="29"/>
      <c r="AB191" s="6"/>
      <c r="AC191" s="6"/>
      <c r="AD191" s="6"/>
      <c r="AE191" s="6"/>
      <c r="AF191" s="6"/>
      <c r="AG191" s="6"/>
      <c r="AH191" s="6"/>
    </row>
    <row r="192" spans="1:34">
      <c r="A192" s="50"/>
      <c r="B192" s="50"/>
      <c r="C192" s="50"/>
      <c r="D192" s="50"/>
      <c r="E192" s="50"/>
      <c r="F192" s="50"/>
      <c r="G192" s="50"/>
      <c r="H192" s="50"/>
      <c r="I192" s="50"/>
      <c r="J192" s="39">
        <v>5042</v>
      </c>
      <c r="K192" s="39"/>
      <c r="L192" s="47">
        <f>L89+L114-300</f>
        <v>200</v>
      </c>
      <c r="M192" s="215">
        <f>M89+M114-330</f>
        <v>220</v>
      </c>
      <c r="N192" s="47">
        <f>N89+N114-300</f>
        <v>305</v>
      </c>
      <c r="O192" s="47">
        <f>O89+O114-300</f>
        <v>365.5</v>
      </c>
      <c r="P192" s="47">
        <f>P89+P114-300</f>
        <v>432.1</v>
      </c>
      <c r="Q192" s="50"/>
      <c r="R192" s="50"/>
      <c r="S192" s="50"/>
      <c r="T192" s="50"/>
      <c r="U192" s="50"/>
      <c r="V192" s="50"/>
      <c r="W192" s="50"/>
      <c r="X192" s="50"/>
      <c r="Y192" s="6"/>
      <c r="Z192" s="29"/>
      <c r="AA192" s="29"/>
      <c r="AB192" s="6"/>
      <c r="AC192" s="6"/>
      <c r="AD192" s="6"/>
      <c r="AE192" s="6"/>
      <c r="AF192" s="6"/>
      <c r="AG192" s="6"/>
      <c r="AH192" s="6"/>
    </row>
    <row r="193" spans="1:24">
      <c r="A193" s="50"/>
      <c r="B193" s="50"/>
      <c r="C193" s="50"/>
      <c r="D193" s="50"/>
      <c r="E193" s="50"/>
      <c r="F193" s="50"/>
      <c r="G193" s="50"/>
      <c r="H193" s="50"/>
      <c r="I193" s="50"/>
      <c r="J193" s="39">
        <v>5051</v>
      </c>
      <c r="K193" s="39"/>
      <c r="L193" s="204">
        <f>L73+L14-L194+500+L102</f>
        <v>19427.7</v>
      </c>
      <c r="M193" s="255">
        <f t="shared" ref="M193:P194" si="45">ROUND((L193*1.1),1)</f>
        <v>21370.5</v>
      </c>
      <c r="N193" s="255">
        <f t="shared" si="45"/>
        <v>23507.599999999999</v>
      </c>
      <c r="O193" s="255">
        <f t="shared" si="45"/>
        <v>25858.400000000001</v>
      </c>
      <c r="P193" s="255">
        <f t="shared" si="45"/>
        <v>28444.2</v>
      </c>
      <c r="Q193" s="50"/>
      <c r="R193" s="50"/>
      <c r="S193" s="50"/>
      <c r="T193" s="50"/>
      <c r="U193" s="50"/>
      <c r="V193" s="50"/>
      <c r="W193" s="50"/>
      <c r="X193" s="50"/>
    </row>
    <row r="194" spans="1:24">
      <c r="A194" s="50"/>
      <c r="B194" s="50"/>
      <c r="C194" s="50"/>
      <c r="D194" s="50"/>
      <c r="E194" s="50"/>
      <c r="F194" s="50"/>
      <c r="G194" s="50"/>
      <c r="H194" s="50"/>
      <c r="I194" s="50"/>
      <c r="J194" s="39">
        <v>5052</v>
      </c>
      <c r="K194" s="39"/>
      <c r="L194" s="47">
        <f>197.8+L144</f>
        <v>204.8</v>
      </c>
      <c r="M194" s="255">
        <f t="shared" si="45"/>
        <v>225.3</v>
      </c>
      <c r="N194" s="255">
        <f t="shared" si="45"/>
        <v>247.8</v>
      </c>
      <c r="O194" s="255">
        <f t="shared" si="45"/>
        <v>272.60000000000002</v>
      </c>
      <c r="P194" s="255">
        <f t="shared" si="45"/>
        <v>299.89999999999998</v>
      </c>
      <c r="Q194" s="50"/>
      <c r="R194" s="50"/>
      <c r="S194" s="50"/>
      <c r="T194" s="50"/>
      <c r="U194" s="50"/>
      <c r="V194" s="50"/>
      <c r="W194" s="50"/>
      <c r="X194" s="50"/>
    </row>
    <row r="195" spans="1:24">
      <c r="A195" s="50"/>
      <c r="B195" s="50"/>
      <c r="C195" s="50"/>
      <c r="D195" s="50"/>
      <c r="E195" s="50"/>
      <c r="F195" s="50"/>
      <c r="G195" s="50"/>
      <c r="H195" s="50"/>
      <c r="I195" s="50"/>
      <c r="J195" s="39">
        <v>5053</v>
      </c>
      <c r="K195" s="39"/>
      <c r="L195" s="47">
        <f>L11</f>
        <v>2581.6999999999998</v>
      </c>
      <c r="M195" s="47">
        <f>M11</f>
        <v>2839.9</v>
      </c>
      <c r="N195" s="47">
        <f>N11</f>
        <v>3123.9</v>
      </c>
      <c r="O195" s="47">
        <f>O11</f>
        <v>3436.3</v>
      </c>
      <c r="P195" s="47">
        <f>P11</f>
        <v>3779.9</v>
      </c>
      <c r="Q195" s="50"/>
      <c r="R195" s="50"/>
      <c r="S195" s="50"/>
      <c r="T195" s="50"/>
      <c r="U195" s="50"/>
      <c r="V195" s="50"/>
      <c r="W195" s="50"/>
      <c r="X195" s="50"/>
    </row>
    <row r="196" spans="1:24">
      <c r="A196" s="50"/>
      <c r="B196" s="50"/>
      <c r="C196" s="50"/>
      <c r="D196" s="50"/>
      <c r="E196" s="50"/>
      <c r="F196" s="50"/>
      <c r="G196" s="50"/>
      <c r="H196" s="50"/>
      <c r="I196" s="50"/>
      <c r="J196" s="39">
        <v>5061</v>
      </c>
      <c r="K196" s="39"/>
      <c r="L196" s="47">
        <f>L8+L92+50+150</f>
        <v>3957.6</v>
      </c>
      <c r="M196" s="255">
        <f>ROUND((L196*1.1),1)</f>
        <v>4353.3999999999996</v>
      </c>
      <c r="N196" s="255">
        <f>ROUND((M196*1.1),1)</f>
        <v>4788.7</v>
      </c>
      <c r="O196" s="255">
        <f>ROUND((N196*1.1),1)</f>
        <v>5267.6</v>
      </c>
      <c r="P196" s="255">
        <f>ROUND((O196*1.1),1)</f>
        <v>5794.4</v>
      </c>
      <c r="Q196" s="50"/>
      <c r="R196" s="50"/>
      <c r="S196" s="50"/>
      <c r="T196" s="50"/>
      <c r="U196" s="50"/>
      <c r="V196" s="50"/>
      <c r="W196" s="50"/>
      <c r="X196" s="50"/>
    </row>
    <row r="197" spans="1:24">
      <c r="A197" s="50"/>
      <c r="B197" s="50"/>
      <c r="C197" s="50"/>
      <c r="D197" s="50"/>
      <c r="E197" s="50"/>
      <c r="F197" s="50"/>
      <c r="G197" s="50"/>
      <c r="H197" s="50"/>
      <c r="I197" s="50"/>
      <c r="J197" s="39">
        <v>5062</v>
      </c>
      <c r="K197" s="39"/>
      <c r="L197" s="47">
        <f>L51+L54+L57</f>
        <v>18713.3</v>
      </c>
      <c r="M197" s="47">
        <f>M51+M54+M57</f>
        <v>16184.6</v>
      </c>
      <c r="N197" s="47">
        <f>N51+N54+N57</f>
        <v>17803.099999999999</v>
      </c>
      <c r="O197" s="47">
        <f>O51+O54+O57</f>
        <v>19583.400000000001</v>
      </c>
      <c r="P197" s="47">
        <f>P51+P54+P57</f>
        <v>26541.7</v>
      </c>
      <c r="Q197" s="50"/>
      <c r="R197" s="50"/>
      <c r="S197" s="50"/>
      <c r="T197" s="50"/>
      <c r="U197" s="50"/>
      <c r="V197" s="50"/>
      <c r="W197" s="50"/>
      <c r="X197" s="50"/>
    </row>
    <row r="198" spans="1:24">
      <c r="A198" s="50"/>
      <c r="B198" s="50"/>
      <c r="C198" s="50"/>
      <c r="D198" s="50"/>
      <c r="E198" s="50"/>
      <c r="F198" s="50"/>
      <c r="G198" s="50"/>
      <c r="H198" s="50"/>
      <c r="I198" s="50"/>
      <c r="J198" s="39">
        <v>5070</v>
      </c>
      <c r="K198" s="39"/>
      <c r="L198" s="47">
        <f>L113</f>
        <v>12493.8</v>
      </c>
      <c r="M198" s="47">
        <f>M113</f>
        <v>12943.8</v>
      </c>
      <c r="N198" s="47">
        <f>N113</f>
        <v>13393.8</v>
      </c>
      <c r="O198" s="47">
        <f>O113</f>
        <v>13843.8</v>
      </c>
      <c r="P198" s="47">
        <f>P113</f>
        <v>13933.8</v>
      </c>
      <c r="Q198" s="50"/>
      <c r="R198" s="50"/>
      <c r="S198" s="50"/>
      <c r="T198" s="50"/>
      <c r="U198" s="50"/>
      <c r="V198" s="50"/>
      <c r="W198" s="50"/>
      <c r="X198" s="50"/>
    </row>
    <row r="199" spans="1:24">
      <c r="A199" s="50"/>
      <c r="B199" s="50"/>
      <c r="C199" s="50"/>
      <c r="D199" s="50"/>
      <c r="E199" s="50"/>
      <c r="F199" s="50"/>
      <c r="G199" s="50"/>
      <c r="H199" s="50"/>
      <c r="I199" s="50"/>
      <c r="J199" s="39"/>
      <c r="K199" s="39" t="s">
        <v>176</v>
      </c>
      <c r="L199" s="47">
        <f>SUM(L184:L198)</f>
        <v>188436.7</v>
      </c>
      <c r="M199" s="47">
        <f>SUM(M184:M198)</f>
        <v>202080.89999999997</v>
      </c>
      <c r="N199" s="47">
        <f>SUM(N184:N198)</f>
        <v>221444.6</v>
      </c>
      <c r="O199" s="47">
        <f>SUM(O184:O198)</f>
        <v>242699.99999999997</v>
      </c>
      <c r="P199" s="47">
        <f>SUM(P184:P198)</f>
        <v>270675.8</v>
      </c>
      <c r="Q199" s="50"/>
      <c r="R199" s="50"/>
      <c r="S199" s="50"/>
      <c r="T199" s="50"/>
      <c r="U199" s="50"/>
      <c r="V199" s="50"/>
      <c r="W199" s="50"/>
      <c r="X199" s="50"/>
    </row>
    <row r="200" spans="1:24">
      <c r="A200" s="50"/>
      <c r="B200" s="50"/>
      <c r="C200" s="50"/>
      <c r="D200" s="50"/>
      <c r="E200" s="50"/>
      <c r="F200" s="50"/>
      <c r="G200" s="50"/>
      <c r="H200" s="50"/>
      <c r="I200" s="50"/>
      <c r="J200" s="39" t="s">
        <v>178</v>
      </c>
      <c r="K200" s="39"/>
      <c r="L200" s="47">
        <f>L40+L106</f>
        <v>451.2</v>
      </c>
      <c r="M200" s="47">
        <f>M40+M106</f>
        <v>496.3</v>
      </c>
      <c r="N200" s="47">
        <f>N40+N106</f>
        <v>545.9</v>
      </c>
      <c r="O200" s="47">
        <f>O40+O106</f>
        <v>600.5</v>
      </c>
      <c r="P200" s="47">
        <f>P40+P106</f>
        <v>660.5</v>
      </c>
      <c r="Q200" s="50"/>
      <c r="R200" s="50"/>
      <c r="S200" s="50"/>
      <c r="T200" s="50"/>
      <c r="U200" s="50"/>
      <c r="V200" s="50"/>
      <c r="W200" s="50"/>
      <c r="X200" s="50"/>
    </row>
    <row r="201" spans="1:24">
      <c r="A201" s="50"/>
      <c r="B201" s="50"/>
      <c r="C201" s="50"/>
      <c r="D201" s="50"/>
      <c r="E201" s="50"/>
      <c r="F201" s="50"/>
      <c r="G201" s="50"/>
      <c r="H201" s="50"/>
      <c r="I201" s="50"/>
      <c r="J201" s="39" t="s">
        <v>179</v>
      </c>
      <c r="K201" s="39"/>
      <c r="L201" s="47">
        <f>L44</f>
        <v>19.2</v>
      </c>
      <c r="M201" s="47">
        <f>M44</f>
        <v>21.1</v>
      </c>
      <c r="N201" s="47">
        <f>N44</f>
        <v>23.2</v>
      </c>
      <c r="O201" s="47">
        <f>O44</f>
        <v>25.5</v>
      </c>
      <c r="P201" s="47">
        <f>P44</f>
        <v>28.1</v>
      </c>
      <c r="Q201" s="50"/>
      <c r="R201" s="50"/>
      <c r="S201" s="50"/>
      <c r="T201" s="50"/>
      <c r="U201" s="50"/>
      <c r="V201" s="50"/>
      <c r="W201" s="50"/>
      <c r="X201" s="50"/>
    </row>
    <row r="202" spans="1:24">
      <c r="A202" s="50"/>
      <c r="B202" s="50"/>
      <c r="C202" s="50"/>
      <c r="D202" s="50"/>
      <c r="E202" s="50"/>
      <c r="F202" s="50"/>
      <c r="G202" s="50"/>
      <c r="H202" s="50"/>
      <c r="I202" s="50"/>
      <c r="J202" s="39" t="s">
        <v>180</v>
      </c>
      <c r="K202" s="39"/>
      <c r="L202" s="47">
        <f>L184+L185+L186+L187+L190+L191+L192+L193+L194+L195+L196+L197</f>
        <v>105974.90000000001</v>
      </c>
      <c r="M202" s="47">
        <f>M184+M185+M186+M187+M190+M191+M192+M193+M194+M195+M196+M197</f>
        <v>112172.29999999999</v>
      </c>
      <c r="N202" s="47">
        <f>N184+N185+N186+N187+N190+N191+N192+N193+N194+N195+N196+N197</f>
        <v>123389.5</v>
      </c>
      <c r="O202" s="47">
        <f>O184+O185+O186+O187+O190+O191+O192+O193+O194+O195+O196+O197</f>
        <v>135728.80000000002</v>
      </c>
      <c r="P202" s="47">
        <f>P184+P185+P186+P187+P190+P191+P192+P193+P194+P195+P196+P197</f>
        <v>154301.69999999998</v>
      </c>
      <c r="Q202" s="50"/>
      <c r="R202" s="50"/>
      <c r="S202" s="50"/>
      <c r="T202" s="50"/>
      <c r="U202" s="50"/>
      <c r="V202" s="50"/>
      <c r="W202" s="50"/>
      <c r="X202" s="50"/>
    </row>
    <row r="203" spans="1:24">
      <c r="A203" s="50"/>
      <c r="B203" s="50"/>
      <c r="C203" s="50"/>
      <c r="D203" s="50"/>
      <c r="E203" s="50"/>
      <c r="F203" s="50"/>
      <c r="G203" s="50"/>
      <c r="H203" s="50"/>
      <c r="I203" s="50"/>
      <c r="J203" s="39" t="s">
        <v>181</v>
      </c>
      <c r="K203" s="39"/>
      <c r="L203" s="47">
        <f>L200+L201+L189+L188</f>
        <v>70438.399999999994</v>
      </c>
      <c r="M203" s="47">
        <f>M200+M201+M189+M188</f>
        <v>77482.2</v>
      </c>
      <c r="N203" s="47">
        <f>N200+N201+N189+N188</f>
        <v>85230.399999999994</v>
      </c>
      <c r="O203" s="47">
        <f>O200+O201+O189+O188</f>
        <v>93753.4</v>
      </c>
      <c r="P203" s="47">
        <f>P200+P201+P189+P188</f>
        <v>103128.9</v>
      </c>
      <c r="Q203" s="50"/>
      <c r="R203" s="50"/>
      <c r="S203" s="50"/>
      <c r="T203" s="50"/>
      <c r="U203" s="50"/>
      <c r="V203" s="50"/>
      <c r="W203" s="50"/>
      <c r="X203" s="50"/>
    </row>
    <row r="204" spans="1:24">
      <c r="A204" s="50"/>
      <c r="B204" s="50"/>
      <c r="C204" s="50"/>
      <c r="D204" s="50"/>
      <c r="E204" s="50"/>
      <c r="F204" s="50"/>
      <c r="G204" s="50"/>
      <c r="H204" s="50"/>
      <c r="I204" s="50"/>
      <c r="J204" s="39" t="s">
        <v>182</v>
      </c>
      <c r="K204" s="39"/>
      <c r="L204" s="47">
        <f>L198</f>
        <v>12493.8</v>
      </c>
      <c r="M204" s="47">
        <f>M198</f>
        <v>12943.8</v>
      </c>
      <c r="N204" s="47">
        <f>N198</f>
        <v>13393.8</v>
      </c>
      <c r="O204" s="47">
        <f>O198</f>
        <v>13843.8</v>
      </c>
      <c r="P204" s="47">
        <f>P198</f>
        <v>13933.8</v>
      </c>
      <c r="Q204" s="50"/>
      <c r="R204" s="50"/>
      <c r="S204" s="50"/>
      <c r="T204" s="50"/>
      <c r="U204" s="50"/>
      <c r="V204" s="50"/>
      <c r="W204" s="50"/>
      <c r="X204" s="50"/>
    </row>
    <row r="205" spans="1:24">
      <c r="A205" s="50"/>
      <c r="B205" s="50"/>
      <c r="C205" s="50"/>
      <c r="D205" s="50"/>
      <c r="E205" s="50"/>
      <c r="F205" s="50"/>
      <c r="G205" s="50"/>
      <c r="H205" s="50"/>
      <c r="I205" s="50"/>
      <c r="J205" s="39" t="s">
        <v>183</v>
      </c>
      <c r="K205" s="39"/>
      <c r="L205" s="47">
        <f>SUM(L202:L204)</f>
        <v>188907.09999999998</v>
      </c>
      <c r="M205" s="47">
        <f>SUM(M202:M204)</f>
        <v>202598.3</v>
      </c>
      <c r="N205" s="47">
        <f>SUM(N202:N204)</f>
        <v>222013.69999999998</v>
      </c>
      <c r="O205" s="47">
        <f>SUM(O202:O204)</f>
        <v>243326</v>
      </c>
      <c r="P205" s="47">
        <f>SUM(P202:P204)</f>
        <v>271364.39999999997</v>
      </c>
      <c r="Q205" s="50"/>
      <c r="R205" s="50"/>
      <c r="S205" s="50"/>
      <c r="T205" s="50"/>
      <c r="U205" s="50"/>
      <c r="V205" s="50"/>
      <c r="W205" s="50"/>
      <c r="X205" s="50"/>
    </row>
    <row r="206" spans="1:24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1">
        <f>L169-L202</f>
        <v>0</v>
      </c>
      <c r="M206" s="51">
        <f>M169-M202</f>
        <v>0</v>
      </c>
      <c r="N206" s="51">
        <f>N169-N202</f>
        <v>0</v>
      </c>
      <c r="O206" s="51">
        <f>O169-O202</f>
        <v>0</v>
      </c>
      <c r="P206" s="51">
        <f>P169-P202</f>
        <v>0</v>
      </c>
      <c r="Q206" s="50"/>
      <c r="R206" s="50"/>
      <c r="S206" s="50"/>
      <c r="T206" s="50"/>
      <c r="U206" s="50"/>
      <c r="V206" s="50"/>
      <c r="W206" s="50"/>
      <c r="X206" s="50"/>
    </row>
    <row r="207" spans="1:24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1">
        <f>L172-L203</f>
        <v>0</v>
      </c>
      <c r="M207" s="51">
        <f>M172-M203</f>
        <v>0</v>
      </c>
      <c r="N207" s="51">
        <f>N172-N203</f>
        <v>0</v>
      </c>
      <c r="O207" s="51">
        <f>O172-O203</f>
        <v>0</v>
      </c>
      <c r="P207" s="51">
        <f>P172-P203</f>
        <v>0</v>
      </c>
      <c r="Q207" s="50"/>
      <c r="R207" s="50"/>
      <c r="S207" s="50"/>
      <c r="T207" s="50"/>
      <c r="U207" s="50"/>
      <c r="V207" s="50"/>
      <c r="W207" s="50"/>
      <c r="X207" s="50"/>
    </row>
    <row r="208" spans="1:24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2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</row>
    <row r="209" spans="1:24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2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</row>
    <row r="210" spans="1:24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2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</row>
    <row r="211" spans="1:24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2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</row>
    <row r="212" spans="1:24">
      <c r="P212" s="3"/>
    </row>
    <row r="213" spans="1:24">
      <c r="P213" s="3"/>
    </row>
    <row r="214" spans="1:24">
      <c r="P214" s="3"/>
    </row>
    <row r="215" spans="1:24">
      <c r="P215" s="3"/>
    </row>
    <row r="216" spans="1:24">
      <c r="P216" s="3"/>
    </row>
    <row r="217" spans="1:24">
      <c r="P217" s="3"/>
    </row>
    <row r="218" spans="1:24">
      <c r="P218" s="3"/>
    </row>
    <row r="219" spans="1:24">
      <c r="P219" s="3"/>
    </row>
    <row r="220" spans="1:24">
      <c r="P220" s="3"/>
    </row>
    <row r="221" spans="1:24">
      <c r="P221" s="3"/>
    </row>
    <row r="222" spans="1:24">
      <c r="P222" s="3"/>
    </row>
    <row r="223" spans="1:24">
      <c r="P223" s="3"/>
    </row>
    <row r="224" spans="1:24">
      <c r="P224" s="3"/>
    </row>
    <row r="225" spans="16:16">
      <c r="P225" s="3"/>
    </row>
    <row r="226" spans="16:16">
      <c r="P226" s="3"/>
    </row>
    <row r="227" spans="16:16">
      <c r="P227" s="3"/>
    </row>
    <row r="228" spans="16:16">
      <c r="P228" s="3"/>
    </row>
    <row r="229" spans="16:16">
      <c r="P229" s="3"/>
    </row>
    <row r="230" spans="16:16">
      <c r="P230" s="3"/>
    </row>
    <row r="231" spans="16:16">
      <c r="P231" s="3"/>
    </row>
    <row r="232" spans="16:16">
      <c r="P232" s="3"/>
    </row>
    <row r="233" spans="16:16">
      <c r="P233" s="3"/>
    </row>
    <row r="234" spans="16:16">
      <c r="P234" s="3"/>
    </row>
    <row r="235" spans="16:16">
      <c r="P235" s="3"/>
    </row>
    <row r="236" spans="16:16">
      <c r="P236" s="3"/>
    </row>
    <row r="237" spans="16:16">
      <c r="P237" s="3"/>
    </row>
    <row r="238" spans="16:16">
      <c r="P238" s="3"/>
    </row>
    <row r="239" spans="16:16">
      <c r="P239" s="3"/>
    </row>
    <row r="240" spans="16:16">
      <c r="P240" s="3"/>
    </row>
    <row r="241" spans="16:16">
      <c r="P241" s="3"/>
    </row>
    <row r="242" spans="16:16">
      <c r="P242" s="3"/>
    </row>
    <row r="243" spans="16:16">
      <c r="P243" s="3"/>
    </row>
    <row r="244" spans="16:16">
      <c r="P244" s="3"/>
    </row>
    <row r="245" spans="16:16">
      <c r="P245" s="3"/>
    </row>
    <row r="246" spans="16:16">
      <c r="P246" s="3"/>
    </row>
    <row r="247" spans="16:16">
      <c r="P247" s="3"/>
    </row>
    <row r="248" spans="16:16">
      <c r="P248" s="3"/>
    </row>
    <row r="249" spans="16:16">
      <c r="P249" s="3"/>
    </row>
    <row r="250" spans="16:16">
      <c r="P250" s="3"/>
    </row>
    <row r="251" spans="16:16">
      <c r="P251" s="3"/>
    </row>
    <row r="252" spans="16:16">
      <c r="P252" s="3"/>
    </row>
    <row r="253" spans="16:16">
      <c r="P253" s="3"/>
    </row>
    <row r="254" spans="16:16">
      <c r="P254" s="3"/>
    </row>
    <row r="255" spans="16:16">
      <c r="P255" s="3"/>
    </row>
    <row r="256" spans="16:16">
      <c r="P256" s="3"/>
    </row>
    <row r="257" spans="16:16">
      <c r="P257" s="3"/>
    </row>
    <row r="258" spans="16:16">
      <c r="P258" s="3"/>
    </row>
    <row r="259" spans="16:16">
      <c r="P259" s="3"/>
    </row>
    <row r="260" spans="16:16">
      <c r="P260" s="3"/>
    </row>
    <row r="261" spans="16:16">
      <c r="P261" s="3"/>
    </row>
    <row r="262" spans="16:16">
      <c r="P262" s="3"/>
    </row>
    <row r="263" spans="16:16">
      <c r="P263" s="3"/>
    </row>
    <row r="264" spans="16:16">
      <c r="P264" s="3"/>
    </row>
    <row r="265" spans="16:16">
      <c r="P265" s="3"/>
    </row>
    <row r="266" spans="16:16">
      <c r="P266" s="3"/>
    </row>
    <row r="267" spans="16:16">
      <c r="P267" s="3"/>
    </row>
    <row r="268" spans="16:16">
      <c r="P268" s="3"/>
    </row>
    <row r="269" spans="16:16">
      <c r="P269" s="3"/>
    </row>
    <row r="270" spans="16:16">
      <c r="P270" s="3"/>
    </row>
    <row r="271" spans="16:16">
      <c r="P271" s="3"/>
    </row>
    <row r="272" spans="16:16">
      <c r="P272" s="3"/>
    </row>
    <row r="273" spans="16:16">
      <c r="P273" s="3"/>
    </row>
    <row r="274" spans="16:16">
      <c r="P274" s="3"/>
    </row>
    <row r="275" spans="16:16">
      <c r="P275" s="3"/>
    </row>
    <row r="276" spans="16:16">
      <c r="P276" s="3"/>
    </row>
    <row r="277" spans="16:16">
      <c r="P277" s="3"/>
    </row>
    <row r="278" spans="16:16">
      <c r="P278" s="3"/>
    </row>
    <row r="279" spans="16:16">
      <c r="P279" s="3"/>
    </row>
    <row r="280" spans="16:16">
      <c r="P280" s="3"/>
    </row>
    <row r="281" spans="16:16">
      <c r="P281" s="3"/>
    </row>
    <row r="282" spans="16:16">
      <c r="P282" s="3"/>
    </row>
    <row r="283" spans="16:16">
      <c r="P283" s="3"/>
    </row>
    <row r="284" spans="16:16">
      <c r="P284" s="3"/>
    </row>
    <row r="285" spans="16:16">
      <c r="P285" s="3"/>
    </row>
    <row r="286" spans="16:16">
      <c r="P286" s="3"/>
    </row>
    <row r="287" spans="16:16">
      <c r="P287" s="3"/>
    </row>
    <row r="288" spans="16:16">
      <c r="P288" s="3"/>
    </row>
    <row r="289" spans="16:16">
      <c r="P289" s="3"/>
    </row>
    <row r="290" spans="16:16">
      <c r="P290" s="3"/>
    </row>
    <row r="291" spans="16:16">
      <c r="P291" s="3"/>
    </row>
    <row r="292" spans="16:16">
      <c r="P292" s="3"/>
    </row>
    <row r="293" spans="16:16">
      <c r="P293" s="3"/>
    </row>
    <row r="294" spans="16:16">
      <c r="P294" s="3"/>
    </row>
    <row r="295" spans="16:16">
      <c r="P295" s="3"/>
    </row>
    <row r="296" spans="16:16">
      <c r="P296" s="3"/>
    </row>
    <row r="297" spans="16:16">
      <c r="P297" s="3"/>
    </row>
    <row r="298" spans="16:16">
      <c r="P298" s="3"/>
    </row>
    <row r="299" spans="16:16">
      <c r="P299" s="3"/>
    </row>
    <row r="300" spans="16:16">
      <c r="P300" s="3"/>
    </row>
    <row r="301" spans="16:16">
      <c r="P301" s="3"/>
    </row>
    <row r="302" spans="16:16">
      <c r="P302" s="3"/>
    </row>
    <row r="303" spans="16:16">
      <c r="P303" s="3"/>
    </row>
    <row r="304" spans="16:16">
      <c r="P304" s="3"/>
    </row>
    <row r="305" spans="16:16">
      <c r="P305" s="3"/>
    </row>
    <row r="306" spans="16:16">
      <c r="P306" s="3"/>
    </row>
    <row r="307" spans="16:16">
      <c r="P307" s="3"/>
    </row>
    <row r="308" spans="16:16">
      <c r="P308" s="3"/>
    </row>
    <row r="309" spans="16:16">
      <c r="P309" s="3"/>
    </row>
    <row r="310" spans="16:16">
      <c r="P310" s="3"/>
    </row>
    <row r="311" spans="16:16">
      <c r="P311" s="3"/>
    </row>
    <row r="312" spans="16:16">
      <c r="P312" s="3"/>
    </row>
    <row r="313" spans="16:16">
      <c r="P313" s="3"/>
    </row>
    <row r="314" spans="16:16">
      <c r="P314" s="3"/>
    </row>
    <row r="315" spans="16:16">
      <c r="P315" s="3"/>
    </row>
    <row r="316" spans="16:16">
      <c r="P316" s="3"/>
    </row>
    <row r="317" spans="16:16">
      <c r="P317" s="3"/>
    </row>
    <row r="318" spans="16:16">
      <c r="P318" s="3"/>
    </row>
    <row r="319" spans="16:16">
      <c r="P319" s="3"/>
    </row>
    <row r="320" spans="16:16">
      <c r="P320" s="3"/>
    </row>
    <row r="321" spans="16:16">
      <c r="P321" s="3"/>
    </row>
    <row r="322" spans="16:16">
      <c r="P322" s="3"/>
    </row>
    <row r="323" spans="16:16">
      <c r="P323" s="3"/>
    </row>
    <row r="324" spans="16:16">
      <c r="P324" s="3"/>
    </row>
    <row r="325" spans="16:16">
      <c r="P325" s="3"/>
    </row>
    <row r="326" spans="16:16">
      <c r="P326" s="3"/>
    </row>
    <row r="327" spans="16:16">
      <c r="P327" s="3"/>
    </row>
    <row r="328" spans="16:16">
      <c r="P328" s="3"/>
    </row>
    <row r="329" spans="16:16">
      <c r="P329" s="3"/>
    </row>
    <row r="330" spans="16:16">
      <c r="P330" s="3"/>
    </row>
    <row r="331" spans="16:16">
      <c r="P331" s="3"/>
    </row>
    <row r="332" spans="16:16">
      <c r="P332" s="3"/>
    </row>
    <row r="333" spans="16:16">
      <c r="P333" s="3"/>
    </row>
    <row r="334" spans="16:16">
      <c r="P334" s="3"/>
    </row>
    <row r="335" spans="16:16">
      <c r="P335" s="3"/>
    </row>
    <row r="336" spans="16:16">
      <c r="P336" s="3"/>
    </row>
    <row r="337" spans="16:16">
      <c r="P337" s="3"/>
    </row>
    <row r="338" spans="16:16">
      <c r="P338" s="3"/>
    </row>
    <row r="339" spans="16:16">
      <c r="P339" s="3"/>
    </row>
    <row r="340" spans="16:16">
      <c r="P340" s="3"/>
    </row>
    <row r="341" spans="16:16">
      <c r="P341" s="3"/>
    </row>
    <row r="342" spans="16:16">
      <c r="P342" s="3"/>
    </row>
    <row r="343" spans="16:16">
      <c r="P343" s="3"/>
    </row>
    <row r="344" spans="16:16">
      <c r="P344" s="3"/>
    </row>
    <row r="345" spans="16:16">
      <c r="P345" s="3"/>
    </row>
    <row r="346" spans="16:16">
      <c r="P346" s="3"/>
    </row>
    <row r="347" spans="16:16">
      <c r="P347" s="3"/>
    </row>
    <row r="348" spans="16:16">
      <c r="P348" s="3"/>
    </row>
    <row r="349" spans="16:16">
      <c r="P349" s="3"/>
    </row>
    <row r="350" spans="16:16">
      <c r="P350" s="3"/>
    </row>
    <row r="351" spans="16:16">
      <c r="P351" s="3"/>
    </row>
    <row r="352" spans="16:16">
      <c r="P352" s="3"/>
    </row>
    <row r="353" spans="16:16">
      <c r="P353" s="3"/>
    </row>
    <row r="354" spans="16:16">
      <c r="P354" s="3"/>
    </row>
    <row r="355" spans="16:16">
      <c r="P355" s="3"/>
    </row>
    <row r="356" spans="16:16">
      <c r="P356" s="3"/>
    </row>
    <row r="357" spans="16:16">
      <c r="P357" s="3"/>
    </row>
    <row r="358" spans="16:16">
      <c r="P358" s="3"/>
    </row>
    <row r="359" spans="16:16">
      <c r="P359" s="3"/>
    </row>
    <row r="360" spans="16:16">
      <c r="P360" s="3"/>
    </row>
    <row r="361" spans="16:16">
      <c r="P361" s="3"/>
    </row>
    <row r="362" spans="16:16">
      <c r="P362" s="3"/>
    </row>
    <row r="363" spans="16:16">
      <c r="P363" s="3"/>
    </row>
    <row r="364" spans="16:16">
      <c r="P364" s="3"/>
    </row>
    <row r="365" spans="16:16">
      <c r="P365" s="3"/>
    </row>
    <row r="366" spans="16:16">
      <c r="P366" s="3"/>
    </row>
    <row r="367" spans="16:16">
      <c r="P367" s="3"/>
    </row>
    <row r="368" spans="16:16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  <row r="866" spans="16:16">
      <c r="P866" s="3"/>
    </row>
    <row r="867" spans="16:16">
      <c r="P867" s="3"/>
    </row>
    <row r="868" spans="16:16">
      <c r="P868" s="3"/>
    </row>
    <row r="869" spans="16:16">
      <c r="P869" s="3"/>
    </row>
    <row r="870" spans="16:16">
      <c r="P870" s="3"/>
    </row>
    <row r="871" spans="16:16">
      <c r="P871" s="3"/>
    </row>
    <row r="872" spans="16:16">
      <c r="P872" s="3"/>
    </row>
    <row r="873" spans="16:16">
      <c r="P873" s="3"/>
    </row>
    <row r="874" spans="16:16">
      <c r="P874" s="3"/>
    </row>
    <row r="875" spans="16:16">
      <c r="P875" s="3"/>
    </row>
    <row r="876" spans="16:16">
      <c r="P876" s="3"/>
    </row>
    <row r="877" spans="16:16">
      <c r="P877" s="3"/>
    </row>
    <row r="878" spans="16:16">
      <c r="P878" s="3"/>
    </row>
    <row r="879" spans="16:16">
      <c r="P879" s="3"/>
    </row>
    <row r="880" spans="16:16">
      <c r="P880" s="3"/>
    </row>
    <row r="881" spans="16:16">
      <c r="P881" s="3"/>
    </row>
    <row r="882" spans="16:16">
      <c r="P882" s="3"/>
    </row>
    <row r="883" spans="16:16">
      <c r="P883" s="3"/>
    </row>
    <row r="884" spans="16:16">
      <c r="P884" s="3"/>
    </row>
    <row r="885" spans="16:16">
      <c r="P885" s="3"/>
    </row>
    <row r="886" spans="16:16">
      <c r="P886" s="3"/>
    </row>
    <row r="887" spans="16:16">
      <c r="P887" s="3"/>
    </row>
    <row r="888" spans="16:16">
      <c r="P888" s="3"/>
    </row>
    <row r="889" spans="16:16">
      <c r="P889" s="3"/>
    </row>
    <row r="890" spans="16:16">
      <c r="P890" s="3"/>
    </row>
    <row r="891" spans="16:16">
      <c r="P891" s="3"/>
    </row>
    <row r="892" spans="16:16">
      <c r="P892" s="3"/>
    </row>
    <row r="893" spans="16:16">
      <c r="P893" s="3"/>
    </row>
    <row r="894" spans="16:16">
      <c r="P894" s="3"/>
    </row>
    <row r="895" spans="16:16">
      <c r="P895" s="3"/>
    </row>
    <row r="896" spans="16:16">
      <c r="P896" s="3"/>
    </row>
    <row r="897" spans="16:16">
      <c r="P897" s="3"/>
    </row>
    <row r="898" spans="16:16">
      <c r="P898" s="3"/>
    </row>
    <row r="899" spans="16:16">
      <c r="P899" s="3"/>
    </row>
    <row r="900" spans="16:16">
      <c r="P900" s="3"/>
    </row>
    <row r="901" spans="16:16">
      <c r="P901" s="3"/>
    </row>
    <row r="902" spans="16:16">
      <c r="P902" s="3"/>
    </row>
    <row r="903" spans="16:16">
      <c r="P903" s="3"/>
    </row>
    <row r="904" spans="16:16">
      <c r="P904" s="3"/>
    </row>
    <row r="905" spans="16:16">
      <c r="P905" s="3"/>
    </row>
    <row r="906" spans="16:16">
      <c r="P906" s="3"/>
    </row>
    <row r="907" spans="16:16">
      <c r="P907" s="3"/>
    </row>
    <row r="908" spans="16:16">
      <c r="P908" s="3"/>
    </row>
    <row r="909" spans="16:16">
      <c r="P909" s="3"/>
    </row>
    <row r="910" spans="16:16">
      <c r="P910" s="3"/>
    </row>
    <row r="911" spans="16:16">
      <c r="P911" s="3"/>
    </row>
    <row r="912" spans="16:16">
      <c r="P912" s="3"/>
    </row>
    <row r="913" spans="16:16">
      <c r="P913" s="3"/>
    </row>
    <row r="914" spans="16:16">
      <c r="P914" s="3"/>
    </row>
    <row r="915" spans="16:16">
      <c r="P915" s="3"/>
    </row>
    <row r="916" spans="16:16">
      <c r="P916" s="3"/>
    </row>
    <row r="917" spans="16:16">
      <c r="P917" s="3"/>
    </row>
    <row r="918" spans="16:16">
      <c r="P918" s="3"/>
    </row>
    <row r="919" spans="16:16">
      <c r="P919" s="3"/>
    </row>
    <row r="920" spans="16:16">
      <c r="P920" s="3"/>
    </row>
    <row r="921" spans="16:16">
      <c r="P921" s="3"/>
    </row>
    <row r="922" spans="16:16">
      <c r="P922" s="3"/>
    </row>
    <row r="923" spans="16:16">
      <c r="P923" s="3"/>
    </row>
    <row r="924" spans="16:16">
      <c r="P924" s="3"/>
    </row>
    <row r="925" spans="16:16">
      <c r="P925" s="3"/>
    </row>
    <row r="926" spans="16:16">
      <c r="P926" s="3"/>
    </row>
    <row r="927" spans="16:16">
      <c r="P927" s="3"/>
    </row>
    <row r="928" spans="16:16">
      <c r="P928" s="3"/>
    </row>
    <row r="929" spans="16:16">
      <c r="P929" s="3"/>
    </row>
    <row r="930" spans="16:16">
      <c r="P930" s="3"/>
    </row>
    <row r="931" spans="16:16">
      <c r="P931" s="3"/>
    </row>
    <row r="932" spans="16:16">
      <c r="P932" s="3"/>
    </row>
    <row r="933" spans="16:16">
      <c r="P933" s="3"/>
    </row>
    <row r="934" spans="16:16">
      <c r="P934" s="3"/>
    </row>
    <row r="935" spans="16:16">
      <c r="P935" s="3"/>
    </row>
    <row r="936" spans="16:16">
      <c r="P936" s="3"/>
    </row>
    <row r="937" spans="16:16">
      <c r="P937" s="3"/>
    </row>
    <row r="938" spans="16:16">
      <c r="P938" s="3"/>
    </row>
    <row r="939" spans="16:16">
      <c r="P939" s="3"/>
    </row>
    <row r="940" spans="16:16">
      <c r="P940" s="3"/>
    </row>
    <row r="941" spans="16:16">
      <c r="P941" s="3"/>
    </row>
    <row r="942" spans="16:16">
      <c r="P942" s="3"/>
    </row>
    <row r="943" spans="16:16">
      <c r="P943" s="3"/>
    </row>
    <row r="944" spans="16:16">
      <c r="P944" s="3"/>
    </row>
    <row r="945" spans="16:16">
      <c r="P945" s="3"/>
    </row>
    <row r="946" spans="16:16">
      <c r="P946" s="3"/>
    </row>
    <row r="947" spans="16:16">
      <c r="P947" s="3"/>
    </row>
    <row r="948" spans="16:16">
      <c r="P948" s="3"/>
    </row>
    <row r="949" spans="16:16">
      <c r="P949" s="3"/>
    </row>
    <row r="950" spans="16:16">
      <c r="P950" s="3"/>
    </row>
    <row r="951" spans="16:16">
      <c r="P951" s="3"/>
    </row>
    <row r="952" spans="16:16">
      <c r="P952" s="3"/>
    </row>
    <row r="953" spans="16:16">
      <c r="P953" s="3"/>
    </row>
    <row r="954" spans="16:16">
      <c r="P954" s="3"/>
    </row>
    <row r="955" spans="16:16">
      <c r="P955" s="3"/>
    </row>
    <row r="956" spans="16:16">
      <c r="P956" s="3"/>
    </row>
    <row r="957" spans="16:16">
      <c r="P957" s="3"/>
    </row>
    <row r="958" spans="16:16">
      <c r="P958" s="3"/>
    </row>
    <row r="959" spans="16:16">
      <c r="P959" s="3"/>
    </row>
    <row r="960" spans="16:16">
      <c r="P960" s="3"/>
    </row>
    <row r="961" spans="16:16">
      <c r="P961" s="3"/>
    </row>
    <row r="962" spans="16:16">
      <c r="P962" s="3"/>
    </row>
    <row r="963" spans="16:16">
      <c r="P963" s="3"/>
    </row>
    <row r="964" spans="16:16">
      <c r="P964" s="3"/>
    </row>
    <row r="965" spans="16:16">
      <c r="P965" s="3"/>
    </row>
    <row r="966" spans="16:16">
      <c r="P966" s="3"/>
    </row>
    <row r="967" spans="16:16">
      <c r="P967" s="3"/>
    </row>
    <row r="968" spans="16:16">
      <c r="P968" s="3"/>
    </row>
    <row r="969" spans="16:16">
      <c r="P969" s="3"/>
    </row>
    <row r="970" spans="16:16">
      <c r="P970" s="3"/>
    </row>
    <row r="971" spans="16:16">
      <c r="P971" s="3"/>
    </row>
    <row r="972" spans="16:16">
      <c r="P972" s="3"/>
    </row>
    <row r="973" spans="16:16">
      <c r="P973" s="3"/>
    </row>
    <row r="974" spans="16:16">
      <c r="P974" s="3"/>
    </row>
    <row r="975" spans="16:16">
      <c r="P975" s="3"/>
    </row>
    <row r="976" spans="16:16">
      <c r="P976" s="3"/>
    </row>
    <row r="977" spans="16:16">
      <c r="P977" s="3"/>
    </row>
    <row r="978" spans="16:16">
      <c r="P978" s="3"/>
    </row>
    <row r="979" spans="16:16">
      <c r="P979" s="3"/>
    </row>
    <row r="980" spans="16:16">
      <c r="P980" s="3"/>
    </row>
    <row r="981" spans="16:16">
      <c r="P981" s="3"/>
    </row>
    <row r="982" spans="16:16">
      <c r="P982" s="3"/>
    </row>
    <row r="983" spans="16:16">
      <c r="P983" s="3"/>
    </row>
    <row r="984" spans="16:16">
      <c r="P984" s="3"/>
    </row>
    <row r="985" spans="16:16">
      <c r="P985" s="3"/>
    </row>
    <row r="986" spans="16:16">
      <c r="P986" s="3"/>
    </row>
    <row r="987" spans="16:16">
      <c r="P987" s="3"/>
    </row>
    <row r="988" spans="16:16">
      <c r="P988" s="3"/>
    </row>
    <row r="989" spans="16:16">
      <c r="P989" s="3"/>
    </row>
    <row r="990" spans="16:16">
      <c r="P990" s="3"/>
    </row>
    <row r="991" spans="16:16">
      <c r="P991" s="3"/>
    </row>
    <row r="992" spans="16:16">
      <c r="P992" s="3"/>
    </row>
    <row r="993" spans="16:16">
      <c r="P993" s="3"/>
    </row>
    <row r="994" spans="16:16">
      <c r="P994" s="3"/>
    </row>
    <row r="995" spans="16:16">
      <c r="P995" s="3"/>
    </row>
    <row r="996" spans="16:16">
      <c r="P996" s="3"/>
    </row>
    <row r="997" spans="16:16">
      <c r="P997" s="3"/>
    </row>
    <row r="998" spans="16:16">
      <c r="P998" s="3"/>
    </row>
    <row r="999" spans="16:16">
      <c r="P999" s="3"/>
    </row>
    <row r="1000" spans="16:16">
      <c r="P1000" s="3"/>
    </row>
    <row r="1001" spans="16:16">
      <c r="P1001" s="3"/>
    </row>
    <row r="1002" spans="16:16">
      <c r="P1002" s="3"/>
    </row>
    <row r="1003" spans="16:16">
      <c r="P1003" s="3"/>
    </row>
    <row r="1004" spans="16:16">
      <c r="P1004" s="3"/>
    </row>
    <row r="1005" spans="16:16">
      <c r="P1005" s="3"/>
    </row>
    <row r="1006" spans="16:16">
      <c r="P1006" s="3"/>
    </row>
    <row r="1007" spans="16:16">
      <c r="P1007" s="3"/>
    </row>
    <row r="1008" spans="16:16">
      <c r="P1008" s="3"/>
    </row>
    <row r="1009" spans="16:16">
      <c r="P1009" s="3"/>
    </row>
    <row r="1010" spans="16:16">
      <c r="P1010" s="3"/>
    </row>
    <row r="1011" spans="16:16">
      <c r="P1011" s="3"/>
    </row>
    <row r="1012" spans="16:16">
      <c r="P1012" s="3"/>
    </row>
    <row r="1013" spans="16:16">
      <c r="P1013" s="3"/>
    </row>
    <row r="1014" spans="16:16">
      <c r="P1014" s="3"/>
    </row>
    <row r="1015" spans="16:16">
      <c r="P1015" s="3"/>
    </row>
    <row r="1016" spans="16:16">
      <c r="P1016" s="3"/>
    </row>
    <row r="1017" spans="16:16">
      <c r="P1017" s="3"/>
    </row>
    <row r="1018" spans="16:16">
      <c r="P1018" s="3"/>
    </row>
    <row r="1019" spans="16:16">
      <c r="P1019" s="3"/>
    </row>
    <row r="1020" spans="16:16">
      <c r="P1020" s="3"/>
    </row>
    <row r="1021" spans="16:16">
      <c r="P1021" s="3"/>
    </row>
    <row r="1022" spans="16:16">
      <c r="P1022" s="3"/>
    </row>
    <row r="1023" spans="16:16">
      <c r="P1023" s="3"/>
    </row>
    <row r="1024" spans="16:16">
      <c r="P1024" s="3"/>
    </row>
    <row r="1025" spans="16:16">
      <c r="P1025" s="3"/>
    </row>
    <row r="1026" spans="16:16">
      <c r="P1026" s="3"/>
    </row>
    <row r="1027" spans="16:16">
      <c r="P1027" s="3"/>
    </row>
    <row r="1028" spans="16:16">
      <c r="P1028" s="3"/>
    </row>
    <row r="1029" spans="16:16">
      <c r="P1029" s="3"/>
    </row>
    <row r="1030" spans="16:16">
      <c r="P1030" s="3"/>
    </row>
    <row r="1031" spans="16:16">
      <c r="P1031" s="3"/>
    </row>
    <row r="1032" spans="16:16">
      <c r="P1032" s="3"/>
    </row>
    <row r="1033" spans="16:16">
      <c r="P1033" s="3"/>
    </row>
    <row r="1034" spans="16:16">
      <c r="P1034" s="3"/>
    </row>
    <row r="1035" spans="16:16">
      <c r="P1035" s="3"/>
    </row>
    <row r="1036" spans="16:16">
      <c r="P1036" s="3"/>
    </row>
    <row r="1037" spans="16:16">
      <c r="P1037" s="3"/>
    </row>
    <row r="1038" spans="16:16">
      <c r="P1038" s="3"/>
    </row>
    <row r="1039" spans="16:16">
      <c r="P1039" s="3"/>
    </row>
    <row r="1040" spans="16:16">
      <c r="P1040" s="3"/>
    </row>
    <row r="1041" spans="16:16">
      <c r="P1041" s="3"/>
    </row>
    <row r="1042" spans="16:16">
      <c r="P1042" s="3"/>
    </row>
    <row r="1043" spans="16:16">
      <c r="P1043" s="3"/>
    </row>
    <row r="1044" spans="16:16">
      <c r="P1044" s="3"/>
    </row>
    <row r="1045" spans="16:16">
      <c r="P1045" s="3"/>
    </row>
    <row r="1046" spans="16:16">
      <c r="P1046" s="3"/>
    </row>
    <row r="1047" spans="16:16">
      <c r="P1047" s="3"/>
    </row>
    <row r="1048" spans="16:16">
      <c r="P1048" s="3"/>
    </row>
    <row r="1049" spans="16:16">
      <c r="P1049" s="3"/>
    </row>
    <row r="1050" spans="16:16">
      <c r="P1050" s="3"/>
    </row>
    <row r="1051" spans="16:16">
      <c r="P1051" s="3"/>
    </row>
    <row r="1052" spans="16:16">
      <c r="P1052" s="3"/>
    </row>
    <row r="1053" spans="16:16">
      <c r="P1053" s="3"/>
    </row>
    <row r="1054" spans="16:16">
      <c r="P1054" s="3"/>
    </row>
    <row r="1055" spans="16:16">
      <c r="P1055" s="3"/>
    </row>
    <row r="1056" spans="16:16">
      <c r="P1056" s="3"/>
    </row>
    <row r="1057" spans="16:16">
      <c r="P1057" s="3"/>
    </row>
    <row r="1058" spans="16:16">
      <c r="P1058" s="3"/>
    </row>
    <row r="1059" spans="16:16">
      <c r="P1059" s="3"/>
    </row>
    <row r="1060" spans="16:16">
      <c r="P1060" s="3"/>
    </row>
    <row r="1061" spans="16:16">
      <c r="P1061" s="3"/>
    </row>
    <row r="1062" spans="16:16">
      <c r="P1062" s="3"/>
    </row>
    <row r="1063" spans="16:16">
      <c r="P1063" s="3"/>
    </row>
    <row r="1064" spans="16:16">
      <c r="P1064" s="3"/>
    </row>
    <row r="1065" spans="16:16">
      <c r="P1065" s="3"/>
    </row>
    <row r="1066" spans="16:16">
      <c r="P1066" s="3"/>
    </row>
    <row r="1067" spans="16:16">
      <c r="P1067" s="3"/>
    </row>
    <row r="1068" spans="16:16">
      <c r="P1068" s="3"/>
    </row>
    <row r="1069" spans="16:16">
      <c r="P1069" s="3"/>
    </row>
    <row r="1070" spans="16:16">
      <c r="P1070" s="3"/>
    </row>
    <row r="1071" spans="16:16">
      <c r="P1071" s="3"/>
    </row>
    <row r="1072" spans="16:16">
      <c r="P1072" s="3"/>
    </row>
    <row r="1073" spans="16:16">
      <c r="P1073" s="3"/>
    </row>
    <row r="1074" spans="16:16">
      <c r="P1074" s="3"/>
    </row>
    <row r="1075" spans="16:16">
      <c r="P1075" s="3"/>
    </row>
    <row r="1076" spans="16:16">
      <c r="P1076" s="3"/>
    </row>
    <row r="1077" spans="16:16">
      <c r="P1077" s="3"/>
    </row>
    <row r="1078" spans="16:16">
      <c r="P1078" s="3"/>
    </row>
    <row r="1079" spans="16:16">
      <c r="P1079" s="3"/>
    </row>
    <row r="1080" spans="16:16">
      <c r="P1080" s="3"/>
    </row>
    <row r="1081" spans="16:16">
      <c r="P1081" s="3"/>
    </row>
    <row r="1082" spans="16:16">
      <c r="P1082" s="3"/>
    </row>
    <row r="1083" spans="16:16">
      <c r="P1083" s="3"/>
    </row>
    <row r="1084" spans="16:16">
      <c r="P1084" s="3"/>
    </row>
    <row r="1085" spans="16:16">
      <c r="P1085" s="3"/>
    </row>
    <row r="1086" spans="16:16">
      <c r="P1086" s="3"/>
    </row>
    <row r="1087" spans="16:16">
      <c r="P1087" s="3"/>
    </row>
    <row r="1088" spans="16:16">
      <c r="P1088" s="3"/>
    </row>
    <row r="1089" spans="16:16">
      <c r="P1089" s="3"/>
    </row>
    <row r="1090" spans="16:16">
      <c r="P1090" s="3"/>
    </row>
    <row r="1091" spans="16:16">
      <c r="P1091" s="3"/>
    </row>
    <row r="1092" spans="16:16">
      <c r="P1092" s="3"/>
    </row>
    <row r="1093" spans="16:16">
      <c r="P1093" s="3"/>
    </row>
    <row r="1094" spans="16:16">
      <c r="P1094" s="3"/>
    </row>
    <row r="1095" spans="16:16">
      <c r="P1095" s="3"/>
    </row>
    <row r="1096" spans="16:16">
      <c r="P1096" s="3"/>
    </row>
    <row r="1097" spans="16:16">
      <c r="P1097" s="3"/>
    </row>
    <row r="1098" spans="16:16">
      <c r="P1098" s="3"/>
    </row>
    <row r="1099" spans="16:16">
      <c r="P1099" s="3"/>
    </row>
    <row r="1100" spans="16:16">
      <c r="P1100" s="3"/>
    </row>
    <row r="1101" spans="16:16">
      <c r="P1101" s="3"/>
    </row>
    <row r="1102" spans="16:16">
      <c r="P1102" s="3"/>
    </row>
    <row r="1103" spans="16:16">
      <c r="P1103" s="3"/>
    </row>
    <row r="1104" spans="16:16">
      <c r="P1104" s="3"/>
    </row>
    <row r="1105" spans="16:16">
      <c r="P1105" s="3"/>
    </row>
    <row r="1106" spans="16:16">
      <c r="P1106" s="3"/>
    </row>
    <row r="1107" spans="16:16">
      <c r="P1107" s="3"/>
    </row>
    <row r="1108" spans="16:16">
      <c r="P1108" s="3"/>
    </row>
    <row r="1109" spans="16:16">
      <c r="P1109" s="3"/>
    </row>
    <row r="1110" spans="16:16">
      <c r="P1110" s="3"/>
    </row>
    <row r="1111" spans="16:16">
      <c r="P1111" s="3"/>
    </row>
    <row r="1112" spans="16:16">
      <c r="P1112" s="3"/>
    </row>
    <row r="1113" spans="16:16">
      <c r="P1113" s="3"/>
    </row>
    <row r="1114" spans="16:16">
      <c r="P1114" s="3"/>
    </row>
    <row r="1115" spans="16:16">
      <c r="P1115" s="3"/>
    </row>
    <row r="1116" spans="16:16">
      <c r="P1116" s="3"/>
    </row>
    <row r="1117" spans="16:16">
      <c r="P1117" s="3"/>
    </row>
    <row r="1118" spans="16:16">
      <c r="P1118" s="3"/>
    </row>
    <row r="1119" spans="16:16">
      <c r="P1119" s="3"/>
    </row>
    <row r="1120" spans="16:16">
      <c r="P1120" s="3"/>
    </row>
    <row r="1121" spans="16:16">
      <c r="P1121" s="3"/>
    </row>
    <row r="1122" spans="16:16">
      <c r="P1122" s="3"/>
    </row>
    <row r="1123" spans="16:16">
      <c r="P1123" s="3"/>
    </row>
    <row r="1124" spans="16:16">
      <c r="P1124" s="3"/>
    </row>
    <row r="1125" spans="16:16">
      <c r="P1125" s="3"/>
    </row>
    <row r="1126" spans="16:16">
      <c r="P1126" s="3"/>
    </row>
    <row r="1127" spans="16:16">
      <c r="P1127" s="3"/>
    </row>
    <row r="1128" spans="16:16">
      <c r="P1128" s="3"/>
    </row>
    <row r="1129" spans="16:16">
      <c r="P1129" s="3"/>
    </row>
    <row r="1130" spans="16:16">
      <c r="P1130" s="3"/>
    </row>
    <row r="1131" spans="16:16">
      <c r="P1131" s="3"/>
    </row>
    <row r="1132" spans="16:16">
      <c r="P1132" s="3"/>
    </row>
    <row r="1133" spans="16:16">
      <c r="P1133" s="3"/>
    </row>
    <row r="1134" spans="16:16">
      <c r="P1134" s="3"/>
    </row>
    <row r="1135" spans="16:16">
      <c r="P1135" s="3"/>
    </row>
    <row r="1136" spans="16:16">
      <c r="P1136" s="3"/>
    </row>
    <row r="1137" spans="16:16">
      <c r="P1137" s="3"/>
    </row>
    <row r="1138" spans="16:16">
      <c r="P1138" s="3"/>
    </row>
    <row r="1139" spans="16:16">
      <c r="P1139" s="3"/>
    </row>
    <row r="1140" spans="16:16">
      <c r="P1140" s="3"/>
    </row>
    <row r="1141" spans="16:16">
      <c r="P1141" s="3"/>
    </row>
    <row r="1142" spans="16:16">
      <c r="P1142" s="3"/>
    </row>
    <row r="1143" spans="16:16">
      <c r="P1143" s="3"/>
    </row>
    <row r="1144" spans="16:16">
      <c r="P1144" s="3"/>
    </row>
    <row r="1145" spans="16:16">
      <c r="P1145" s="3"/>
    </row>
    <row r="1146" spans="16:16">
      <c r="P1146" s="3"/>
    </row>
    <row r="1147" spans="16:16">
      <c r="P1147" s="3"/>
    </row>
    <row r="1148" spans="16:16">
      <c r="P1148" s="3"/>
    </row>
    <row r="1149" spans="16:16">
      <c r="P1149" s="3"/>
    </row>
    <row r="1150" spans="16:16">
      <c r="P1150" s="3"/>
    </row>
    <row r="1151" spans="16:16">
      <c r="P1151" s="3"/>
    </row>
    <row r="1152" spans="16:16">
      <c r="P1152" s="3"/>
    </row>
    <row r="1153" spans="16:16">
      <c r="P1153" s="3"/>
    </row>
    <row r="1154" spans="16:16">
      <c r="P1154" s="3"/>
    </row>
    <row r="1155" spans="16:16">
      <c r="P1155" s="3"/>
    </row>
    <row r="1156" spans="16:16">
      <c r="P1156" s="3"/>
    </row>
    <row r="1157" spans="16:16">
      <c r="P1157" s="3"/>
    </row>
    <row r="1158" spans="16:16">
      <c r="P1158" s="3"/>
    </row>
    <row r="1159" spans="16:16">
      <c r="P1159" s="3"/>
    </row>
    <row r="1160" spans="16:16">
      <c r="P1160" s="3"/>
    </row>
    <row r="1161" spans="16:16">
      <c r="P1161" s="3"/>
    </row>
    <row r="1162" spans="16:16">
      <c r="P1162" s="3"/>
    </row>
    <row r="1163" spans="16:16">
      <c r="P1163" s="3"/>
    </row>
    <row r="1164" spans="16:16">
      <c r="P1164" s="3"/>
    </row>
    <row r="1165" spans="16:16">
      <c r="P1165" s="3"/>
    </row>
    <row r="1166" spans="16:16">
      <c r="P1166" s="3"/>
    </row>
    <row r="1167" spans="16:16">
      <c r="P1167" s="3"/>
    </row>
    <row r="1168" spans="16:16">
      <c r="P1168" s="3"/>
    </row>
    <row r="1169" spans="16:16">
      <c r="P1169" s="3"/>
    </row>
    <row r="1170" spans="16:16">
      <c r="P1170" s="3"/>
    </row>
    <row r="1171" spans="16:16">
      <c r="P1171" s="3"/>
    </row>
    <row r="1172" spans="16:16">
      <c r="P1172" s="3"/>
    </row>
    <row r="1173" spans="16:16">
      <c r="P1173" s="3"/>
    </row>
    <row r="1174" spans="16:16">
      <c r="P1174" s="3"/>
    </row>
    <row r="1175" spans="16:16">
      <c r="P1175" s="3"/>
    </row>
    <row r="1176" spans="16:16">
      <c r="P1176" s="3"/>
    </row>
    <row r="1177" spans="16:16">
      <c r="P1177" s="3"/>
    </row>
    <row r="1178" spans="16:16">
      <c r="P1178" s="3"/>
    </row>
    <row r="1179" spans="16:16">
      <c r="P1179" s="3"/>
    </row>
    <row r="1180" spans="16:16">
      <c r="P1180" s="3"/>
    </row>
    <row r="1181" spans="16:16">
      <c r="P1181" s="3"/>
    </row>
    <row r="1182" spans="16:16">
      <c r="P1182" s="3"/>
    </row>
    <row r="1183" spans="16:16">
      <c r="P1183" s="3"/>
    </row>
    <row r="1184" spans="16:16">
      <c r="P1184" s="3"/>
    </row>
    <row r="1185" spans="16:16">
      <c r="P1185" s="3"/>
    </row>
    <row r="1186" spans="16:16">
      <c r="P1186" s="3"/>
    </row>
    <row r="1187" spans="16:16">
      <c r="P1187" s="3"/>
    </row>
    <row r="1188" spans="16:16">
      <c r="P1188" s="3"/>
    </row>
    <row r="1189" spans="16:16">
      <c r="P1189" s="3"/>
    </row>
    <row r="1190" spans="16:16">
      <c r="P1190" s="3"/>
    </row>
    <row r="1191" spans="16:16">
      <c r="P1191" s="3"/>
    </row>
    <row r="1192" spans="16:16">
      <c r="P1192" s="3"/>
    </row>
    <row r="1193" spans="16:16">
      <c r="P1193" s="3"/>
    </row>
    <row r="1194" spans="16:16">
      <c r="P1194" s="3"/>
    </row>
    <row r="1195" spans="16:16">
      <c r="P1195" s="3"/>
    </row>
    <row r="1196" spans="16:16">
      <c r="P1196" s="3"/>
    </row>
    <row r="1197" spans="16:16">
      <c r="P1197" s="3"/>
    </row>
    <row r="1198" spans="16:16">
      <c r="P1198" s="3"/>
    </row>
    <row r="1199" spans="16:16">
      <c r="P1199" s="3"/>
    </row>
    <row r="1200" spans="16:16">
      <c r="P1200" s="3"/>
    </row>
    <row r="1201" spans="16:16">
      <c r="P1201" s="3"/>
    </row>
    <row r="1202" spans="16:16">
      <c r="P1202" s="3"/>
    </row>
    <row r="1203" spans="16:16">
      <c r="P1203" s="3"/>
    </row>
    <row r="1204" spans="16:16">
      <c r="P1204" s="3"/>
    </row>
    <row r="1205" spans="16:16">
      <c r="P1205" s="3"/>
    </row>
    <row r="1206" spans="16:16">
      <c r="P1206" s="3"/>
    </row>
    <row r="1207" spans="16:16">
      <c r="P1207" s="3"/>
    </row>
    <row r="1208" spans="16:16">
      <c r="P1208" s="3"/>
    </row>
    <row r="1209" spans="16:16">
      <c r="P1209" s="3"/>
    </row>
    <row r="1210" spans="16:16">
      <c r="P1210" s="3"/>
    </row>
    <row r="1211" spans="16:16">
      <c r="P1211" s="3"/>
    </row>
    <row r="1212" spans="16:16">
      <c r="P1212" s="3"/>
    </row>
    <row r="1213" spans="16:16">
      <c r="P1213" s="3"/>
    </row>
    <row r="1214" spans="16:16">
      <c r="P1214" s="3"/>
    </row>
    <row r="1215" spans="16:16">
      <c r="P1215" s="3"/>
    </row>
    <row r="1216" spans="16:16">
      <c r="P1216" s="3"/>
    </row>
    <row r="1217" spans="16:16">
      <c r="P1217" s="3"/>
    </row>
    <row r="1218" spans="16:16">
      <c r="P1218" s="3"/>
    </row>
    <row r="1219" spans="16:16">
      <c r="P1219" s="3"/>
    </row>
    <row r="1220" spans="16:16">
      <c r="P1220" s="3"/>
    </row>
    <row r="1221" spans="16:16">
      <c r="P1221" s="3"/>
    </row>
    <row r="1222" spans="16:16">
      <c r="P1222" s="3"/>
    </row>
    <row r="1223" spans="16:16">
      <c r="P1223" s="3"/>
    </row>
    <row r="1224" spans="16:16">
      <c r="P1224" s="3"/>
    </row>
    <row r="1225" spans="16:16">
      <c r="P1225" s="3"/>
    </row>
    <row r="1226" spans="16:16">
      <c r="P1226" s="3"/>
    </row>
    <row r="1227" spans="16:16">
      <c r="P1227" s="3"/>
    </row>
    <row r="1228" spans="16:16">
      <c r="P1228" s="3"/>
    </row>
    <row r="1229" spans="16:16">
      <c r="P1229" s="3"/>
    </row>
    <row r="1230" spans="16:16">
      <c r="P1230" s="3"/>
    </row>
    <row r="1231" spans="16:16">
      <c r="P1231" s="3"/>
    </row>
    <row r="1232" spans="16:16">
      <c r="P1232" s="3"/>
    </row>
    <row r="1233" spans="16:16">
      <c r="P1233" s="3"/>
    </row>
    <row r="1234" spans="16:16">
      <c r="P1234" s="3"/>
    </row>
    <row r="1235" spans="16:16">
      <c r="P1235" s="3"/>
    </row>
    <row r="1236" spans="16:16">
      <c r="P1236" s="3"/>
    </row>
    <row r="1237" spans="16:16">
      <c r="P1237" s="3"/>
    </row>
    <row r="1238" spans="16:16">
      <c r="P1238" s="3"/>
    </row>
    <row r="1239" spans="16:16">
      <c r="P1239" s="3"/>
    </row>
    <row r="1240" spans="16:16">
      <c r="P1240" s="3"/>
    </row>
    <row r="1241" spans="16:16">
      <c r="P1241" s="3"/>
    </row>
    <row r="1242" spans="16:16">
      <c r="P1242" s="3"/>
    </row>
    <row r="1243" spans="16:16">
      <c r="P1243" s="3"/>
    </row>
    <row r="1244" spans="16:16">
      <c r="P1244" s="3"/>
    </row>
    <row r="1245" spans="16:16">
      <c r="P1245" s="3"/>
    </row>
    <row r="1246" spans="16:16">
      <c r="P1246" s="3"/>
    </row>
    <row r="1247" spans="16:16">
      <c r="P1247" s="3"/>
    </row>
    <row r="1248" spans="16:16">
      <c r="P1248" s="3"/>
    </row>
    <row r="1249" spans="16:16">
      <c r="P1249" s="3"/>
    </row>
    <row r="1250" spans="16:16">
      <c r="P1250" s="3"/>
    </row>
    <row r="1251" spans="16:16">
      <c r="P1251" s="3"/>
    </row>
    <row r="1252" spans="16:16">
      <c r="P1252" s="3"/>
    </row>
    <row r="1253" spans="16:16">
      <c r="P1253" s="3"/>
    </row>
    <row r="1254" spans="16:16">
      <c r="P1254" s="3"/>
    </row>
    <row r="1255" spans="16:16">
      <c r="P1255" s="3"/>
    </row>
    <row r="1256" spans="16:16">
      <c r="P1256" s="3"/>
    </row>
    <row r="1257" spans="16:16">
      <c r="P1257" s="3"/>
    </row>
    <row r="1258" spans="16:16">
      <c r="P1258" s="3"/>
    </row>
    <row r="1259" spans="16:16">
      <c r="P1259" s="3"/>
    </row>
    <row r="1260" spans="16:16">
      <c r="P1260" s="3"/>
    </row>
    <row r="1261" spans="16:16">
      <c r="P1261" s="3"/>
    </row>
    <row r="1262" spans="16:16">
      <c r="P1262" s="3"/>
    </row>
    <row r="1263" spans="16:16">
      <c r="P1263" s="3"/>
    </row>
    <row r="1264" spans="16:16">
      <c r="P1264" s="3"/>
    </row>
    <row r="1265" spans="16:16">
      <c r="P1265" s="3"/>
    </row>
    <row r="1266" spans="16:16">
      <c r="P1266" s="3"/>
    </row>
    <row r="1267" spans="16:16">
      <c r="P1267" s="3"/>
    </row>
    <row r="1268" spans="16:16">
      <c r="P1268" s="3"/>
    </row>
    <row r="1269" spans="16:16">
      <c r="P1269" s="3"/>
    </row>
    <row r="1270" spans="16:16">
      <c r="P1270" s="3"/>
    </row>
    <row r="1271" spans="16:16">
      <c r="P1271" s="3"/>
    </row>
    <row r="1272" spans="16:16">
      <c r="P1272" s="3"/>
    </row>
    <row r="1273" spans="16:16">
      <c r="P1273" s="3"/>
    </row>
    <row r="1274" spans="16:16">
      <c r="P1274" s="3"/>
    </row>
    <row r="1275" spans="16:16">
      <c r="P1275" s="3"/>
    </row>
    <row r="1276" spans="16:16">
      <c r="P1276" s="3"/>
    </row>
    <row r="1277" spans="16:16">
      <c r="P1277" s="3"/>
    </row>
    <row r="1278" spans="16:16">
      <c r="P1278" s="3"/>
    </row>
    <row r="1279" spans="16:16">
      <c r="P1279" s="3"/>
    </row>
    <row r="1280" spans="16:16">
      <c r="P1280" s="3"/>
    </row>
    <row r="1281" spans="16:16">
      <c r="P1281" s="3"/>
    </row>
    <row r="1282" spans="16:16">
      <c r="P1282" s="3"/>
    </row>
    <row r="1283" spans="16:16">
      <c r="P1283" s="3"/>
    </row>
    <row r="1284" spans="16:16">
      <c r="P1284" s="3"/>
    </row>
    <row r="1285" spans="16:16">
      <c r="P1285" s="3"/>
    </row>
    <row r="1286" spans="16:16">
      <c r="P1286" s="3"/>
    </row>
    <row r="1287" spans="16:16">
      <c r="P1287" s="3"/>
    </row>
    <row r="1288" spans="16:16">
      <c r="P1288" s="3"/>
    </row>
    <row r="1289" spans="16:16">
      <c r="P1289" s="3"/>
    </row>
    <row r="1290" spans="16:16">
      <c r="P1290" s="3"/>
    </row>
    <row r="1291" spans="16:16">
      <c r="P1291" s="3"/>
    </row>
    <row r="1292" spans="16:16">
      <c r="P1292" s="3"/>
    </row>
    <row r="1293" spans="16:16">
      <c r="P1293" s="3"/>
    </row>
    <row r="1294" spans="16:16">
      <c r="P1294" s="3"/>
    </row>
    <row r="1295" spans="16:16">
      <c r="P1295" s="3"/>
    </row>
    <row r="1296" spans="16:16">
      <c r="P1296" s="3"/>
    </row>
    <row r="1297" spans="16:16">
      <c r="P1297" s="3"/>
    </row>
    <row r="1298" spans="16:16">
      <c r="P1298" s="3"/>
    </row>
    <row r="1299" spans="16:16">
      <c r="P1299" s="3"/>
    </row>
    <row r="1300" spans="16:16">
      <c r="P1300" s="3"/>
    </row>
    <row r="1301" spans="16:16">
      <c r="P1301" s="3"/>
    </row>
    <row r="1302" spans="16:16">
      <c r="P1302" s="3"/>
    </row>
    <row r="1303" spans="16:16">
      <c r="P1303" s="3"/>
    </row>
    <row r="1304" spans="16:16">
      <c r="P1304" s="3"/>
    </row>
    <row r="1305" spans="16:16">
      <c r="P1305" s="3"/>
    </row>
    <row r="1306" spans="16:16">
      <c r="P1306" s="3"/>
    </row>
    <row r="1307" spans="16:16">
      <c r="P1307" s="3"/>
    </row>
    <row r="1308" spans="16:16">
      <c r="P1308" s="3"/>
    </row>
    <row r="1309" spans="16:16">
      <c r="P1309" s="3"/>
    </row>
    <row r="1310" spans="16:16">
      <c r="P1310" s="3"/>
    </row>
    <row r="1311" spans="16:16">
      <c r="P1311" s="3"/>
    </row>
    <row r="1312" spans="16:16">
      <c r="P1312" s="3"/>
    </row>
    <row r="1313" spans="16:16">
      <c r="P1313" s="3"/>
    </row>
    <row r="1314" spans="16:16">
      <c r="P1314" s="3"/>
    </row>
    <row r="1315" spans="16:16">
      <c r="P1315" s="3"/>
    </row>
    <row r="1316" spans="16:16">
      <c r="P1316" s="3"/>
    </row>
    <row r="1317" spans="16:16">
      <c r="P1317" s="3"/>
    </row>
    <row r="1318" spans="16:16">
      <c r="P1318" s="3"/>
    </row>
    <row r="1319" spans="16:16">
      <c r="P1319" s="3"/>
    </row>
    <row r="1320" spans="16:16">
      <c r="P1320" s="3"/>
    </row>
    <row r="1321" spans="16:16">
      <c r="P1321" s="3"/>
    </row>
    <row r="1322" spans="16:16">
      <c r="P1322" s="3"/>
    </row>
    <row r="1323" spans="16:16">
      <c r="P1323" s="3"/>
    </row>
    <row r="1324" spans="16:16">
      <c r="P1324" s="3"/>
    </row>
    <row r="1325" spans="16:16">
      <c r="P1325" s="3"/>
    </row>
    <row r="1326" spans="16:16">
      <c r="P1326" s="3"/>
    </row>
    <row r="1327" spans="16:16">
      <c r="P1327" s="3"/>
    </row>
    <row r="1328" spans="16:16">
      <c r="P1328" s="3"/>
    </row>
    <row r="1329" spans="16:16">
      <c r="P1329" s="3"/>
    </row>
    <row r="1330" spans="16:16">
      <c r="P1330" s="3"/>
    </row>
    <row r="1331" spans="16:16">
      <c r="P1331" s="3"/>
    </row>
    <row r="1332" spans="16:16">
      <c r="P1332" s="3"/>
    </row>
    <row r="1333" spans="16:16">
      <c r="P1333" s="3"/>
    </row>
    <row r="1334" spans="16:16">
      <c r="P1334" s="3"/>
    </row>
    <row r="1335" spans="16:16">
      <c r="P1335" s="3"/>
    </row>
    <row r="1336" spans="16:16">
      <c r="P1336" s="3"/>
    </row>
    <row r="1337" spans="16:16">
      <c r="P1337" s="3"/>
    </row>
    <row r="1338" spans="16:16">
      <c r="P1338" s="3"/>
    </row>
    <row r="1339" spans="16:16">
      <c r="P1339" s="3"/>
    </row>
    <row r="1340" spans="16:16">
      <c r="P1340" s="3"/>
    </row>
    <row r="1341" spans="16:16">
      <c r="P1341" s="3"/>
    </row>
    <row r="1342" spans="16:16">
      <c r="P1342" s="3"/>
    </row>
    <row r="1343" spans="16:16">
      <c r="P1343" s="3"/>
    </row>
    <row r="1344" spans="16:16">
      <c r="P1344" s="3"/>
    </row>
    <row r="1345" spans="16:16">
      <c r="P1345" s="3"/>
    </row>
    <row r="1346" spans="16:16">
      <c r="P1346" s="3"/>
    </row>
    <row r="1347" spans="16:16">
      <c r="P1347" s="3"/>
    </row>
    <row r="1348" spans="16:16">
      <c r="P1348" s="3"/>
    </row>
    <row r="1349" spans="16:16">
      <c r="P1349" s="3"/>
    </row>
    <row r="1350" spans="16:16">
      <c r="P1350" s="3"/>
    </row>
    <row r="1351" spans="16:16">
      <c r="P1351" s="3"/>
    </row>
    <row r="1352" spans="16:16">
      <c r="P1352" s="3"/>
    </row>
    <row r="1353" spans="16:16">
      <c r="P1353" s="3"/>
    </row>
    <row r="1354" spans="16:16">
      <c r="P1354" s="3"/>
    </row>
    <row r="1355" spans="16:16">
      <c r="P1355" s="3"/>
    </row>
    <row r="1356" spans="16:16">
      <c r="P1356" s="3"/>
    </row>
    <row r="1357" spans="16:16">
      <c r="P1357" s="3"/>
    </row>
    <row r="1358" spans="16:16">
      <c r="P1358" s="3"/>
    </row>
    <row r="1359" spans="16:16">
      <c r="P1359" s="3"/>
    </row>
    <row r="1360" spans="16:16">
      <c r="P1360" s="3"/>
    </row>
    <row r="1361" spans="16:16">
      <c r="P1361" s="3"/>
    </row>
    <row r="1362" spans="16:16">
      <c r="P1362" s="3"/>
    </row>
    <row r="1363" spans="16:16">
      <c r="P1363" s="3"/>
    </row>
    <row r="1364" spans="16:16">
      <c r="P1364" s="3"/>
    </row>
    <row r="1365" spans="16:16">
      <c r="P1365" s="3"/>
    </row>
    <row r="1366" spans="16:16">
      <c r="P1366" s="3"/>
    </row>
    <row r="1367" spans="16:16">
      <c r="P1367" s="3"/>
    </row>
    <row r="1368" spans="16:16">
      <c r="P1368" s="3"/>
    </row>
    <row r="1369" spans="16:16">
      <c r="P1369" s="3"/>
    </row>
    <row r="1370" spans="16:16">
      <c r="P1370" s="3"/>
    </row>
    <row r="1371" spans="16:16">
      <c r="P1371" s="3"/>
    </row>
    <row r="1372" spans="16:16">
      <c r="P1372" s="3"/>
    </row>
    <row r="1373" spans="16:16">
      <c r="P1373" s="3"/>
    </row>
    <row r="1374" spans="16:16">
      <c r="P1374" s="3"/>
    </row>
    <row r="1375" spans="16:16">
      <c r="P1375" s="3"/>
    </row>
    <row r="1376" spans="16:16">
      <c r="P1376" s="3"/>
    </row>
    <row r="1377" spans="16:16">
      <c r="P1377" s="3"/>
    </row>
    <row r="1378" spans="16:16">
      <c r="P1378" s="3"/>
    </row>
    <row r="1379" spans="16:16">
      <c r="P1379" s="3"/>
    </row>
    <row r="1380" spans="16:16">
      <c r="P1380" s="3"/>
    </row>
    <row r="1381" spans="16:16">
      <c r="P1381" s="3"/>
    </row>
    <row r="1382" spans="16:16">
      <c r="P1382" s="3"/>
    </row>
    <row r="1383" spans="16:16">
      <c r="P1383" s="3"/>
    </row>
    <row r="1384" spans="16:16">
      <c r="P1384" s="3"/>
    </row>
    <row r="1385" spans="16:16">
      <c r="P1385" s="3"/>
    </row>
    <row r="1386" spans="16:16">
      <c r="P1386" s="3"/>
    </row>
    <row r="1387" spans="16:16">
      <c r="P1387" s="3"/>
    </row>
    <row r="1388" spans="16:16">
      <c r="P1388" s="3"/>
    </row>
    <row r="1389" spans="16:16">
      <c r="P1389" s="3"/>
    </row>
    <row r="1390" spans="16:16">
      <c r="P1390" s="3"/>
    </row>
    <row r="1391" spans="16:16">
      <c r="P1391" s="3"/>
    </row>
    <row r="1392" spans="16:16">
      <c r="P1392" s="3"/>
    </row>
    <row r="1393" spans="16:16">
      <c r="P1393" s="3"/>
    </row>
    <row r="1394" spans="16:16">
      <c r="P1394" s="3"/>
    </row>
    <row r="1395" spans="16:16">
      <c r="P1395" s="3"/>
    </row>
    <row r="1396" spans="16:16">
      <c r="P1396" s="3"/>
    </row>
    <row r="1397" spans="16:16">
      <c r="P1397" s="3"/>
    </row>
    <row r="1398" spans="16:16">
      <c r="P1398" s="3"/>
    </row>
    <row r="1399" spans="16:16">
      <c r="P1399" s="3"/>
    </row>
    <row r="1400" spans="16:16">
      <c r="P1400" s="3"/>
    </row>
    <row r="1401" spans="16:16">
      <c r="P1401" s="3"/>
    </row>
    <row r="1402" spans="16:16">
      <c r="P1402" s="3"/>
    </row>
    <row r="1403" spans="16:16">
      <c r="P1403" s="3"/>
    </row>
    <row r="1404" spans="16:16">
      <c r="P1404" s="3"/>
    </row>
    <row r="1405" spans="16:16">
      <c r="P1405" s="3"/>
    </row>
    <row r="1406" spans="16:16">
      <c r="P1406" s="3"/>
    </row>
    <row r="1407" spans="16:16">
      <c r="P1407" s="3"/>
    </row>
    <row r="1408" spans="16:16">
      <c r="P1408" s="3"/>
    </row>
    <row r="1409" spans="16:16">
      <c r="P1409" s="3"/>
    </row>
    <row r="1410" spans="16:16">
      <c r="P1410" s="3"/>
    </row>
    <row r="1411" spans="16:16">
      <c r="P1411" s="3"/>
    </row>
    <row r="1412" spans="16:16">
      <c r="P1412" s="3"/>
    </row>
    <row r="1413" spans="16:16">
      <c r="P1413" s="3"/>
    </row>
    <row r="1414" spans="16:16">
      <c r="P1414" s="3"/>
    </row>
    <row r="1415" spans="16:16">
      <c r="P1415" s="3"/>
    </row>
    <row r="1416" spans="16:16">
      <c r="P1416" s="3"/>
    </row>
    <row r="1417" spans="16:16">
      <c r="P1417" s="3"/>
    </row>
    <row r="1418" spans="16:16">
      <c r="P1418" s="3"/>
    </row>
    <row r="1419" spans="16:16">
      <c r="P1419" s="3"/>
    </row>
    <row r="1420" spans="16:16">
      <c r="P1420" s="3"/>
    </row>
    <row r="1421" spans="16:16">
      <c r="P1421" s="3"/>
    </row>
    <row r="1422" spans="16:16">
      <c r="P1422" s="3"/>
    </row>
    <row r="1423" spans="16:16">
      <c r="P1423" s="3"/>
    </row>
    <row r="1424" spans="16:16">
      <c r="P1424" s="3"/>
    </row>
    <row r="1425" spans="16:16">
      <c r="P1425" s="3"/>
    </row>
    <row r="1426" spans="16:16">
      <c r="P1426" s="3"/>
    </row>
    <row r="1427" spans="16:16">
      <c r="P1427" s="3"/>
    </row>
    <row r="1428" spans="16:16">
      <c r="P1428" s="3"/>
    </row>
    <row r="1429" spans="16:16">
      <c r="P1429" s="3"/>
    </row>
    <row r="1430" spans="16:16">
      <c r="P1430" s="3"/>
    </row>
    <row r="1431" spans="16:16">
      <c r="P1431" s="3"/>
    </row>
    <row r="1432" spans="16:16">
      <c r="P1432" s="3"/>
    </row>
    <row r="1433" spans="16:16">
      <c r="P1433" s="3"/>
    </row>
    <row r="1434" spans="16:16">
      <c r="P1434" s="3"/>
    </row>
    <row r="1435" spans="16:16">
      <c r="P1435" s="3"/>
    </row>
    <row r="1436" spans="16:16">
      <c r="P1436" s="3"/>
    </row>
    <row r="1437" spans="16:16">
      <c r="P1437" s="3"/>
    </row>
    <row r="1438" spans="16:16">
      <c r="P1438" s="3"/>
    </row>
    <row r="1439" spans="16:16">
      <c r="P1439" s="3"/>
    </row>
    <row r="1440" spans="16:16">
      <c r="P1440" s="3"/>
    </row>
    <row r="1441" spans="16:16">
      <c r="P1441" s="3"/>
    </row>
    <row r="1442" spans="16:16">
      <c r="P1442" s="3"/>
    </row>
    <row r="1443" spans="16:16">
      <c r="P1443" s="3"/>
    </row>
    <row r="1444" spans="16:16">
      <c r="P1444" s="3"/>
    </row>
    <row r="1445" spans="16:16">
      <c r="P1445" s="3"/>
    </row>
    <row r="1446" spans="16:16">
      <c r="P1446" s="3"/>
    </row>
    <row r="1447" spans="16:16">
      <c r="P1447" s="3"/>
    </row>
    <row r="1448" spans="16:16">
      <c r="P1448" s="3"/>
    </row>
    <row r="1449" spans="16:16">
      <c r="P1449" s="3"/>
    </row>
    <row r="1450" spans="16:16">
      <c r="P1450" s="3"/>
    </row>
    <row r="1451" spans="16:16">
      <c r="P1451" s="3"/>
    </row>
    <row r="1452" spans="16:16">
      <c r="P1452" s="3"/>
    </row>
    <row r="1453" spans="16:16">
      <c r="P1453" s="3"/>
    </row>
    <row r="1454" spans="16:16">
      <c r="P1454" s="3"/>
    </row>
    <row r="1455" spans="16:16">
      <c r="P1455" s="3"/>
    </row>
    <row r="1456" spans="16:16">
      <c r="P1456" s="3"/>
    </row>
    <row r="1457" spans="16:16">
      <c r="P1457" s="3"/>
    </row>
    <row r="1458" spans="16:16">
      <c r="P1458" s="3"/>
    </row>
    <row r="1459" spans="16:16">
      <c r="P1459" s="3"/>
    </row>
    <row r="1460" spans="16:16">
      <c r="P1460" s="3"/>
    </row>
    <row r="1461" spans="16:16">
      <c r="P1461" s="3"/>
    </row>
    <row r="1462" spans="16:16">
      <c r="P1462" s="3"/>
    </row>
    <row r="1463" spans="16:16">
      <c r="P1463" s="3"/>
    </row>
    <row r="1464" spans="16:16">
      <c r="P1464" s="3"/>
    </row>
    <row r="1465" spans="16:16">
      <c r="P1465" s="3"/>
    </row>
    <row r="1466" spans="16:16">
      <c r="P1466" s="3"/>
    </row>
    <row r="1467" spans="16:16">
      <c r="P1467" s="3"/>
    </row>
    <row r="1468" spans="16:16">
      <c r="P1468" s="3"/>
    </row>
    <row r="1469" spans="16:16">
      <c r="P1469" s="3"/>
    </row>
    <row r="1470" spans="16:16">
      <c r="P1470" s="3"/>
    </row>
    <row r="1471" spans="16:16">
      <c r="P1471" s="3"/>
    </row>
    <row r="1472" spans="16:16">
      <c r="P1472" s="3"/>
    </row>
    <row r="1473" spans="16:16">
      <c r="P1473" s="3"/>
    </row>
    <row r="1474" spans="16:16">
      <c r="P1474" s="3"/>
    </row>
    <row r="1475" spans="16:16">
      <c r="P1475" s="3"/>
    </row>
    <row r="1476" spans="16:16">
      <c r="P1476" s="3"/>
    </row>
    <row r="1477" spans="16:16">
      <c r="P1477" s="3"/>
    </row>
    <row r="1478" spans="16:16">
      <c r="P1478" s="3"/>
    </row>
    <row r="1479" spans="16:16">
      <c r="P1479" s="3"/>
    </row>
    <row r="1480" spans="16:16">
      <c r="P1480" s="3"/>
    </row>
    <row r="1481" spans="16:16">
      <c r="P1481" s="3"/>
    </row>
    <row r="1482" spans="16:16">
      <c r="P1482" s="3"/>
    </row>
    <row r="1483" spans="16:16">
      <c r="P1483" s="3"/>
    </row>
    <row r="1484" spans="16:16">
      <c r="P1484" s="3"/>
    </row>
    <row r="1485" spans="16:16">
      <c r="P1485" s="3"/>
    </row>
    <row r="1486" spans="16:16">
      <c r="P1486" s="3"/>
    </row>
    <row r="1487" spans="16:16">
      <c r="P1487" s="3"/>
    </row>
    <row r="1488" spans="16:16">
      <c r="P1488" s="3"/>
    </row>
    <row r="1489" spans="16:16">
      <c r="P1489" s="3"/>
    </row>
    <row r="1490" spans="16:16">
      <c r="P1490" s="3"/>
    </row>
    <row r="1491" spans="16:16">
      <c r="P1491" s="3"/>
    </row>
    <row r="1492" spans="16:16">
      <c r="P1492" s="3"/>
    </row>
    <row r="1493" spans="16:16">
      <c r="P1493" s="3"/>
    </row>
    <row r="1494" spans="16:16">
      <c r="P1494" s="3"/>
    </row>
    <row r="1495" spans="16:16">
      <c r="P1495" s="3"/>
    </row>
    <row r="1496" spans="16:16">
      <c r="P1496" s="3"/>
    </row>
    <row r="1497" spans="16:16">
      <c r="P1497" s="3"/>
    </row>
    <row r="1498" spans="16:16">
      <c r="P1498" s="3"/>
    </row>
    <row r="1499" spans="16:16">
      <c r="P1499" s="3"/>
    </row>
    <row r="1500" spans="16:16">
      <c r="P1500" s="3"/>
    </row>
    <row r="1501" spans="16:16">
      <c r="P1501" s="3"/>
    </row>
    <row r="1502" spans="16:16">
      <c r="P1502" s="3"/>
    </row>
    <row r="1503" spans="16:16">
      <c r="P1503" s="3"/>
    </row>
    <row r="1504" spans="16:16">
      <c r="P1504" s="3"/>
    </row>
    <row r="1505" spans="16:16">
      <c r="P1505" s="3"/>
    </row>
    <row r="1506" spans="16:16">
      <c r="P1506" s="3"/>
    </row>
    <row r="1507" spans="16:16">
      <c r="P1507" s="3"/>
    </row>
    <row r="1508" spans="16:16">
      <c r="P1508" s="3"/>
    </row>
    <row r="1509" spans="16:16">
      <c r="P1509" s="3"/>
    </row>
    <row r="1510" spans="16:16">
      <c r="P1510" s="3"/>
    </row>
    <row r="1511" spans="16:16">
      <c r="P1511" s="3"/>
    </row>
    <row r="1512" spans="16:16">
      <c r="P1512" s="3"/>
    </row>
    <row r="1513" spans="16:16">
      <c r="P1513" s="3"/>
    </row>
    <row r="1514" spans="16:16">
      <c r="P1514" s="3"/>
    </row>
    <row r="1515" spans="16:16">
      <c r="P1515" s="3"/>
    </row>
    <row r="1516" spans="16:16">
      <c r="P1516" s="3"/>
    </row>
    <row r="1517" spans="16:16">
      <c r="P1517" s="3"/>
    </row>
    <row r="1518" spans="16:16">
      <c r="P1518" s="3"/>
    </row>
    <row r="1519" spans="16:16">
      <c r="P1519" s="3"/>
    </row>
    <row r="1520" spans="16:16">
      <c r="P1520" s="3"/>
    </row>
    <row r="1521" spans="16:16">
      <c r="P1521" s="3"/>
    </row>
    <row r="1522" spans="16:16">
      <c r="P1522" s="3"/>
    </row>
    <row r="1523" spans="16:16">
      <c r="P1523" s="3"/>
    </row>
    <row r="1524" spans="16:16">
      <c r="P1524" s="3"/>
    </row>
    <row r="1525" spans="16:16">
      <c r="P1525" s="3"/>
    </row>
    <row r="1526" spans="16:16">
      <c r="P1526" s="3"/>
    </row>
    <row r="1527" spans="16:16">
      <c r="P1527" s="3"/>
    </row>
    <row r="1528" spans="16:16">
      <c r="P1528" s="3"/>
    </row>
    <row r="1529" spans="16:16">
      <c r="P1529" s="3"/>
    </row>
    <row r="1530" spans="16:16">
      <c r="P1530" s="3"/>
    </row>
    <row r="1531" spans="16:16">
      <c r="P1531" s="3"/>
    </row>
    <row r="1532" spans="16:16">
      <c r="P1532" s="3"/>
    </row>
    <row r="1533" spans="16:16">
      <c r="P1533" s="3"/>
    </row>
    <row r="1534" spans="16:16">
      <c r="P1534" s="3"/>
    </row>
    <row r="1535" spans="16:16">
      <c r="P1535" s="3"/>
    </row>
    <row r="1536" spans="16:16">
      <c r="P1536" s="3"/>
    </row>
    <row r="1537" spans="16:16">
      <c r="P1537" s="3"/>
    </row>
    <row r="1538" spans="16:16">
      <c r="P1538" s="3"/>
    </row>
    <row r="1539" spans="16:16">
      <c r="P1539" s="3"/>
    </row>
    <row r="1540" spans="16:16">
      <c r="P1540" s="3"/>
    </row>
    <row r="1541" spans="16:16">
      <c r="P1541" s="3"/>
    </row>
    <row r="1542" spans="16:16">
      <c r="P1542" s="3"/>
    </row>
    <row r="1543" spans="16:16">
      <c r="P1543" s="3"/>
    </row>
    <row r="1544" spans="16:16">
      <c r="P1544" s="3"/>
    </row>
    <row r="1545" spans="16:16">
      <c r="P1545" s="3"/>
    </row>
    <row r="1546" spans="16:16">
      <c r="P1546" s="3"/>
    </row>
    <row r="1547" spans="16:16">
      <c r="P1547" s="3"/>
    </row>
    <row r="1548" spans="16:16">
      <c r="P1548" s="3"/>
    </row>
    <row r="1549" spans="16:16">
      <c r="P1549" s="3"/>
    </row>
    <row r="1550" spans="16:16">
      <c r="P1550" s="3"/>
    </row>
    <row r="1551" spans="16:16">
      <c r="P1551" s="3"/>
    </row>
    <row r="1552" spans="16:16">
      <c r="P1552" s="3"/>
    </row>
    <row r="1553" spans="16:16">
      <c r="P1553" s="3"/>
    </row>
    <row r="1554" spans="16:16">
      <c r="P1554" s="3"/>
    </row>
    <row r="1555" spans="16:16">
      <c r="P1555" s="3"/>
    </row>
    <row r="1556" spans="16:16">
      <c r="P1556" s="3"/>
    </row>
    <row r="1557" spans="16:16">
      <c r="P1557" s="3"/>
    </row>
    <row r="1558" spans="16:16">
      <c r="P1558" s="3"/>
    </row>
    <row r="1559" spans="16:16">
      <c r="P1559" s="3"/>
    </row>
    <row r="1560" spans="16:16">
      <c r="P1560" s="3"/>
    </row>
    <row r="1561" spans="16:16">
      <c r="P1561" s="3"/>
    </row>
    <row r="1562" spans="16:16">
      <c r="P1562" s="3"/>
    </row>
    <row r="1563" spans="16:16">
      <c r="P1563" s="3"/>
    </row>
    <row r="1564" spans="16:16">
      <c r="P1564" s="3"/>
    </row>
    <row r="1565" spans="16:16">
      <c r="P1565" s="3"/>
    </row>
    <row r="1566" spans="16:16">
      <c r="P1566" s="3"/>
    </row>
    <row r="1567" spans="16:16">
      <c r="P1567" s="3"/>
    </row>
    <row r="1568" spans="16:16">
      <c r="P1568" s="3"/>
    </row>
    <row r="1569" spans="16:16">
      <c r="P1569" s="3"/>
    </row>
    <row r="1570" spans="16:16">
      <c r="P1570" s="3"/>
    </row>
    <row r="1571" spans="16:16">
      <c r="P1571" s="3"/>
    </row>
    <row r="1572" spans="16:16">
      <c r="P1572" s="3"/>
    </row>
    <row r="1573" spans="16:16">
      <c r="P1573" s="3"/>
    </row>
    <row r="1574" spans="16:16">
      <c r="P1574" s="3"/>
    </row>
    <row r="1575" spans="16:16">
      <c r="P1575" s="3"/>
    </row>
    <row r="1576" spans="16:16">
      <c r="P1576" s="3"/>
    </row>
    <row r="1577" spans="16:16">
      <c r="P1577" s="3"/>
    </row>
    <row r="1578" spans="16:16">
      <c r="P1578" s="3"/>
    </row>
    <row r="1579" spans="16:16">
      <c r="P1579" s="3"/>
    </row>
    <row r="1580" spans="16:16">
      <c r="P1580" s="3"/>
    </row>
    <row r="1581" spans="16:16">
      <c r="P1581" s="3"/>
    </row>
    <row r="1582" spans="16:16">
      <c r="P1582" s="3"/>
    </row>
    <row r="1583" spans="16:16">
      <c r="P1583" s="3"/>
    </row>
    <row r="1584" spans="16:16">
      <c r="P1584" s="3"/>
    </row>
    <row r="1585" spans="16:16">
      <c r="P1585" s="3"/>
    </row>
    <row r="1586" spans="16:16">
      <c r="P1586" s="3"/>
    </row>
    <row r="1587" spans="16:16">
      <c r="P1587" s="3"/>
    </row>
    <row r="1588" spans="16:16">
      <c r="P1588" s="3"/>
    </row>
    <row r="1589" spans="16:16">
      <c r="P1589" s="3"/>
    </row>
    <row r="1590" spans="16:16">
      <c r="P1590" s="3"/>
    </row>
    <row r="1591" spans="16:16">
      <c r="P1591" s="3"/>
    </row>
    <row r="1592" spans="16:16">
      <c r="P1592" s="3"/>
    </row>
    <row r="1593" spans="16:16">
      <c r="P1593" s="3"/>
    </row>
    <row r="1594" spans="16:16">
      <c r="P1594" s="3"/>
    </row>
    <row r="1595" spans="16:16">
      <c r="P1595" s="3"/>
    </row>
    <row r="1596" spans="16:16">
      <c r="P1596" s="3"/>
    </row>
    <row r="1597" spans="16:16">
      <c r="P1597" s="3"/>
    </row>
    <row r="1598" spans="16:16">
      <c r="P1598" s="3"/>
    </row>
    <row r="1599" spans="16:16">
      <c r="P1599" s="3"/>
    </row>
    <row r="1600" spans="16:16">
      <c r="P1600" s="3"/>
    </row>
    <row r="1601" spans="16:16">
      <c r="P1601" s="3"/>
    </row>
    <row r="1602" spans="16:16">
      <c r="P1602" s="3"/>
    </row>
    <row r="1603" spans="16:16">
      <c r="P1603" s="3"/>
    </row>
    <row r="1604" spans="16:16">
      <c r="P1604" s="3"/>
    </row>
    <row r="1605" spans="16:16">
      <c r="P1605" s="3"/>
    </row>
    <row r="1606" spans="16:16">
      <c r="P1606" s="3"/>
    </row>
    <row r="1607" spans="16:16">
      <c r="P1607" s="3"/>
    </row>
    <row r="1608" spans="16:16">
      <c r="P1608" s="3"/>
    </row>
    <row r="1609" spans="16:16">
      <c r="P1609" s="3"/>
    </row>
    <row r="1610" spans="16:16">
      <c r="P1610" s="3"/>
    </row>
    <row r="1611" spans="16:16">
      <c r="P1611" s="3"/>
    </row>
    <row r="1612" spans="16:16">
      <c r="P1612" s="3"/>
    </row>
    <row r="1613" spans="16:16">
      <c r="P1613" s="3"/>
    </row>
    <row r="1614" spans="16:16">
      <c r="P1614" s="3"/>
    </row>
    <row r="1615" spans="16:16">
      <c r="P1615" s="3"/>
    </row>
    <row r="1616" spans="16:16">
      <c r="P1616" s="3"/>
    </row>
    <row r="1617" spans="16:16">
      <c r="P1617" s="3"/>
    </row>
    <row r="1618" spans="16:16">
      <c r="P1618" s="3"/>
    </row>
    <row r="1619" spans="16:16">
      <c r="P1619" s="3"/>
    </row>
    <row r="1620" spans="16:16">
      <c r="P1620" s="3"/>
    </row>
    <row r="1621" spans="16:16">
      <c r="P1621" s="3"/>
    </row>
    <row r="1622" spans="16:16">
      <c r="P1622" s="3"/>
    </row>
    <row r="1623" spans="16:16">
      <c r="P1623" s="3"/>
    </row>
    <row r="1624" spans="16:16">
      <c r="P1624" s="3"/>
    </row>
    <row r="1625" spans="16:16">
      <c r="P1625" s="3"/>
    </row>
    <row r="1626" spans="16:16">
      <c r="P1626" s="3"/>
    </row>
    <row r="1627" spans="16:16">
      <c r="P1627" s="3"/>
    </row>
    <row r="1628" spans="16:16">
      <c r="P1628" s="3"/>
    </row>
    <row r="1629" spans="16:16">
      <c r="P1629" s="3"/>
    </row>
    <row r="1630" spans="16:16">
      <c r="P1630" s="3"/>
    </row>
    <row r="1631" spans="16:16">
      <c r="P1631" s="3"/>
    </row>
    <row r="1632" spans="16:16">
      <c r="P1632" s="3"/>
    </row>
    <row r="1633" spans="16:16">
      <c r="P1633" s="3"/>
    </row>
    <row r="1634" spans="16:16">
      <c r="P1634" s="3"/>
    </row>
    <row r="1635" spans="16:16">
      <c r="P1635" s="3"/>
    </row>
    <row r="1636" spans="16:16">
      <c r="P1636" s="3"/>
    </row>
    <row r="1637" spans="16:16">
      <c r="P1637" s="3"/>
    </row>
    <row r="1638" spans="16:16">
      <c r="P1638" s="3"/>
    </row>
    <row r="1639" spans="16:16">
      <c r="P1639" s="3"/>
    </row>
    <row r="1640" spans="16:16">
      <c r="P1640" s="3"/>
    </row>
    <row r="1641" spans="16:16">
      <c r="P1641" s="3"/>
    </row>
    <row r="1642" spans="16:16">
      <c r="P1642" s="3"/>
    </row>
    <row r="1643" spans="16:16">
      <c r="P1643" s="3"/>
    </row>
    <row r="1644" spans="16:16">
      <c r="P1644" s="3"/>
    </row>
    <row r="1645" spans="16:16">
      <c r="P1645" s="3"/>
    </row>
    <row r="1646" spans="16:16">
      <c r="P1646" s="3"/>
    </row>
    <row r="1647" spans="16:16">
      <c r="P1647" s="3"/>
    </row>
    <row r="1648" spans="16:16">
      <c r="P1648" s="3"/>
    </row>
    <row r="1649" spans="16:16">
      <c r="P1649" s="3"/>
    </row>
    <row r="1650" spans="16:16">
      <c r="P1650" s="3"/>
    </row>
    <row r="1651" spans="16:16">
      <c r="P1651" s="3"/>
    </row>
    <row r="1652" spans="16:16">
      <c r="P1652" s="3"/>
    </row>
    <row r="1653" spans="16:16">
      <c r="P1653" s="3"/>
    </row>
    <row r="1654" spans="16:16">
      <c r="P1654" s="3"/>
    </row>
    <row r="1655" spans="16:16">
      <c r="P1655" s="3"/>
    </row>
    <row r="1656" spans="16:16">
      <c r="P1656" s="3"/>
    </row>
    <row r="1657" spans="16:16">
      <c r="P1657" s="3"/>
    </row>
    <row r="1658" spans="16:16">
      <c r="P1658" s="3"/>
    </row>
    <row r="1659" spans="16:16">
      <c r="P1659" s="3"/>
    </row>
    <row r="1660" spans="16:16">
      <c r="P1660" s="3"/>
    </row>
    <row r="1661" spans="16:16">
      <c r="P1661" s="3"/>
    </row>
    <row r="1662" spans="16:16">
      <c r="P1662" s="3"/>
    </row>
    <row r="1663" spans="16:16">
      <c r="P1663" s="3"/>
    </row>
    <row r="1664" spans="16:16">
      <c r="P1664" s="3"/>
    </row>
    <row r="1665" spans="16:16">
      <c r="P1665" s="3"/>
    </row>
    <row r="1666" spans="16:16">
      <c r="P1666" s="3"/>
    </row>
    <row r="1667" spans="16:16">
      <c r="P1667" s="3"/>
    </row>
    <row r="1668" spans="16:16">
      <c r="P1668" s="3"/>
    </row>
    <row r="1669" spans="16:16">
      <c r="P1669" s="3"/>
    </row>
    <row r="1670" spans="16:16">
      <c r="P1670" s="3"/>
    </row>
    <row r="1671" spans="16:16">
      <c r="P1671" s="3"/>
    </row>
    <row r="1672" spans="16:16">
      <c r="P1672" s="3"/>
    </row>
    <row r="1673" spans="16:16">
      <c r="P1673" s="3"/>
    </row>
    <row r="1674" spans="16:16">
      <c r="P1674" s="3"/>
    </row>
    <row r="1675" spans="16:16">
      <c r="P1675" s="3"/>
    </row>
    <row r="1676" spans="16:16">
      <c r="P1676" s="3"/>
    </row>
    <row r="1677" spans="16:16">
      <c r="P1677" s="3"/>
    </row>
    <row r="1678" spans="16:16">
      <c r="P1678" s="3"/>
    </row>
    <row r="1679" spans="16:16">
      <c r="P1679" s="3"/>
    </row>
    <row r="1680" spans="16:16">
      <c r="P1680" s="3"/>
    </row>
    <row r="1681" spans="16:16">
      <c r="P1681" s="3"/>
    </row>
    <row r="1682" spans="16:16">
      <c r="P1682" s="3"/>
    </row>
    <row r="1683" spans="16:16">
      <c r="P1683" s="3"/>
    </row>
    <row r="1684" spans="16:16">
      <c r="P1684" s="3"/>
    </row>
    <row r="1685" spans="16:16">
      <c r="P1685" s="3"/>
    </row>
    <row r="1686" spans="16:16">
      <c r="P1686" s="3"/>
    </row>
    <row r="1687" spans="16:16">
      <c r="P1687" s="3"/>
    </row>
    <row r="1688" spans="16:16">
      <c r="P1688" s="3"/>
    </row>
    <row r="1689" spans="16:16">
      <c r="P1689" s="3"/>
    </row>
    <row r="1690" spans="16:16">
      <c r="P1690" s="3"/>
    </row>
    <row r="1691" spans="16:16">
      <c r="P1691" s="3"/>
    </row>
    <row r="1692" spans="16:16">
      <c r="P1692" s="3"/>
    </row>
    <row r="1693" spans="16:16">
      <c r="P1693" s="3"/>
    </row>
    <row r="1694" spans="16:16">
      <c r="P1694" s="3"/>
    </row>
    <row r="1695" spans="16:16">
      <c r="P1695" s="3"/>
    </row>
    <row r="1696" spans="16:16">
      <c r="P1696" s="3"/>
    </row>
    <row r="1697" spans="16:16">
      <c r="P1697" s="3"/>
    </row>
    <row r="1698" spans="16:16">
      <c r="P1698" s="3"/>
    </row>
    <row r="1699" spans="16:16">
      <c r="P1699" s="3"/>
    </row>
    <row r="1700" spans="16:16">
      <c r="P1700" s="3"/>
    </row>
    <row r="1701" spans="16:16">
      <c r="P1701" s="3"/>
    </row>
    <row r="1702" spans="16:16">
      <c r="P1702" s="3"/>
    </row>
    <row r="1703" spans="16:16">
      <c r="P1703" s="3"/>
    </row>
    <row r="1704" spans="16:16">
      <c r="P1704" s="3"/>
    </row>
    <row r="1705" spans="16:16">
      <c r="P1705" s="3"/>
    </row>
    <row r="1706" spans="16:16">
      <c r="P1706" s="3"/>
    </row>
    <row r="1707" spans="16:16">
      <c r="P1707" s="3"/>
    </row>
    <row r="1708" spans="16:16">
      <c r="P1708" s="3"/>
    </row>
    <row r="1709" spans="16:16">
      <c r="P1709" s="3"/>
    </row>
    <row r="1710" spans="16:16">
      <c r="P1710" s="3"/>
    </row>
    <row r="1711" spans="16:16">
      <c r="P1711" s="3"/>
    </row>
    <row r="1712" spans="16:16">
      <c r="P1712" s="3"/>
    </row>
    <row r="1713" spans="16:16">
      <c r="P1713" s="3"/>
    </row>
    <row r="1714" spans="16:16">
      <c r="P1714" s="3"/>
    </row>
    <row r="1715" spans="16:16">
      <c r="P1715" s="3"/>
    </row>
    <row r="1716" spans="16:16">
      <c r="P1716" s="3"/>
    </row>
    <row r="1717" spans="16:16">
      <c r="P1717" s="3"/>
    </row>
    <row r="1718" spans="16:16">
      <c r="P1718" s="3"/>
    </row>
    <row r="1719" spans="16:16">
      <c r="P1719" s="3"/>
    </row>
    <row r="1720" spans="16:16">
      <c r="P1720" s="3"/>
    </row>
    <row r="1721" spans="16:16">
      <c r="P1721" s="3"/>
    </row>
    <row r="1722" spans="16:16">
      <c r="P1722" s="3"/>
    </row>
    <row r="1723" spans="16:16">
      <c r="P1723" s="3"/>
    </row>
    <row r="1724" spans="16:16">
      <c r="P1724" s="3"/>
    </row>
    <row r="1725" spans="16:16">
      <c r="P1725" s="3"/>
    </row>
    <row r="1726" spans="16:16">
      <c r="P1726" s="3"/>
    </row>
    <row r="1727" spans="16:16">
      <c r="P1727" s="3"/>
    </row>
    <row r="1728" spans="16:16">
      <c r="P1728" s="3"/>
    </row>
    <row r="1729" spans="16:16">
      <c r="P1729" s="3"/>
    </row>
    <row r="1730" spans="16:16">
      <c r="P1730" s="3"/>
    </row>
    <row r="1731" spans="16:16">
      <c r="P1731" s="3"/>
    </row>
    <row r="1732" spans="16:16">
      <c r="P1732" s="3"/>
    </row>
    <row r="1733" spans="16:16">
      <c r="P1733" s="3"/>
    </row>
    <row r="1734" spans="16:16">
      <c r="P1734" s="3"/>
    </row>
    <row r="1735" spans="16:16">
      <c r="P1735" s="3"/>
    </row>
    <row r="1736" spans="16:16">
      <c r="P1736" s="3"/>
    </row>
    <row r="1737" spans="16:16">
      <c r="P1737" s="3"/>
    </row>
    <row r="1738" spans="16:16">
      <c r="P1738" s="3"/>
    </row>
    <row r="1739" spans="16:16">
      <c r="P1739" s="3"/>
    </row>
    <row r="1740" spans="16:16">
      <c r="P1740" s="3"/>
    </row>
    <row r="1741" spans="16:16">
      <c r="P1741" s="3"/>
    </row>
    <row r="1742" spans="16:16">
      <c r="P1742" s="3"/>
    </row>
    <row r="1743" spans="16:16">
      <c r="P1743" s="3"/>
    </row>
    <row r="1744" spans="16:16">
      <c r="P1744" s="3"/>
    </row>
    <row r="1745" spans="16:16">
      <c r="P1745" s="3"/>
    </row>
    <row r="1746" spans="16:16">
      <c r="P1746" s="3"/>
    </row>
    <row r="1747" spans="16:16">
      <c r="P1747" s="3"/>
    </row>
    <row r="1748" spans="16:16">
      <c r="P1748" s="3"/>
    </row>
    <row r="1749" spans="16:16">
      <c r="P1749" s="3"/>
    </row>
    <row r="1750" spans="16:16">
      <c r="P1750" s="3"/>
    </row>
    <row r="1751" spans="16:16">
      <c r="P1751" s="3"/>
    </row>
    <row r="1752" spans="16:16">
      <c r="P1752" s="3"/>
    </row>
    <row r="1753" spans="16:16">
      <c r="P1753" s="3"/>
    </row>
    <row r="1754" spans="16:16">
      <c r="P1754" s="3"/>
    </row>
    <row r="1755" spans="16:16">
      <c r="P1755" s="3"/>
    </row>
    <row r="1756" spans="16:16">
      <c r="P1756" s="3"/>
    </row>
    <row r="1757" spans="16:16">
      <c r="P1757" s="3"/>
    </row>
    <row r="1758" spans="16:16">
      <c r="P1758" s="3"/>
    </row>
    <row r="1759" spans="16:16">
      <c r="P1759" s="3"/>
    </row>
    <row r="1760" spans="16:16">
      <c r="P1760" s="3"/>
    </row>
    <row r="1761" spans="16:16">
      <c r="P1761" s="3"/>
    </row>
    <row r="1762" spans="16:16">
      <c r="P1762" s="3"/>
    </row>
    <row r="1763" spans="16:16">
      <c r="P1763" s="3"/>
    </row>
    <row r="1764" spans="16:16">
      <c r="P1764" s="3"/>
    </row>
    <row r="1765" spans="16:16">
      <c r="P1765" s="3"/>
    </row>
    <row r="1766" spans="16:16">
      <c r="P1766" s="3"/>
    </row>
    <row r="1767" spans="16:16">
      <c r="P1767" s="3"/>
    </row>
    <row r="1768" spans="16:16">
      <c r="P1768" s="3"/>
    </row>
    <row r="1769" spans="16:16">
      <c r="P1769" s="3"/>
    </row>
    <row r="1770" spans="16:16">
      <c r="P1770" s="3"/>
    </row>
    <row r="1771" spans="16:16">
      <c r="P1771" s="3"/>
    </row>
    <row r="1772" spans="16:16">
      <c r="P1772" s="3"/>
    </row>
    <row r="1773" spans="16:16">
      <c r="P1773" s="3"/>
    </row>
    <row r="1774" spans="16:16">
      <c r="P1774" s="3"/>
    </row>
    <row r="1775" spans="16:16">
      <c r="P1775" s="3"/>
    </row>
    <row r="1776" spans="16:16">
      <c r="P1776" s="3"/>
    </row>
    <row r="1777" spans="16:16">
      <c r="P1777" s="3"/>
    </row>
    <row r="1778" spans="16:16">
      <c r="P1778" s="3"/>
    </row>
    <row r="1779" spans="16:16">
      <c r="P1779" s="3"/>
    </row>
    <row r="1780" spans="16:16">
      <c r="P1780" s="3"/>
    </row>
    <row r="1781" spans="16:16">
      <c r="P1781" s="3"/>
    </row>
    <row r="1782" spans="16:16">
      <c r="P1782" s="3"/>
    </row>
    <row r="1783" spans="16:16">
      <c r="P1783" s="3"/>
    </row>
    <row r="1784" spans="16:16">
      <c r="P1784" s="3"/>
    </row>
    <row r="1785" spans="16:16">
      <c r="P1785" s="3"/>
    </row>
    <row r="1786" spans="16:16">
      <c r="P1786" s="3"/>
    </row>
    <row r="1787" spans="16:16">
      <c r="P1787" s="3"/>
    </row>
    <row r="1788" spans="16:16">
      <c r="P1788" s="3"/>
    </row>
    <row r="1789" spans="16:16">
      <c r="P1789" s="3"/>
    </row>
    <row r="1790" spans="16:16">
      <c r="P1790" s="3"/>
    </row>
    <row r="1791" spans="16:16">
      <c r="P1791" s="3"/>
    </row>
    <row r="1792" spans="16:16">
      <c r="P1792" s="3"/>
    </row>
    <row r="1793" spans="16:16">
      <c r="P1793" s="3"/>
    </row>
    <row r="1794" spans="16:16">
      <c r="P1794" s="3"/>
    </row>
    <row r="1795" spans="16:16">
      <c r="P1795" s="3"/>
    </row>
    <row r="1796" spans="16:16">
      <c r="P1796" s="3"/>
    </row>
    <row r="1797" spans="16:16">
      <c r="P1797" s="3"/>
    </row>
    <row r="1798" spans="16:16">
      <c r="P1798" s="3"/>
    </row>
    <row r="1799" spans="16:16">
      <c r="P1799" s="3"/>
    </row>
    <row r="1800" spans="16:16">
      <c r="P1800" s="3"/>
    </row>
    <row r="1801" spans="16:16">
      <c r="P1801" s="3"/>
    </row>
    <row r="1802" spans="16:16">
      <c r="P1802" s="3"/>
    </row>
    <row r="1803" spans="16:16">
      <c r="P1803" s="3"/>
    </row>
    <row r="1804" spans="16:16">
      <c r="P1804" s="3"/>
    </row>
    <row r="1805" spans="16:16">
      <c r="P1805" s="3"/>
    </row>
    <row r="1806" spans="16:16">
      <c r="P1806" s="3"/>
    </row>
    <row r="1807" spans="16:16">
      <c r="P1807" s="3"/>
    </row>
    <row r="1808" spans="16:16">
      <c r="P1808" s="3"/>
    </row>
    <row r="1809" spans="16:16">
      <c r="P1809" s="3"/>
    </row>
    <row r="1810" spans="16:16">
      <c r="P1810" s="3"/>
    </row>
    <row r="1811" spans="16:16">
      <c r="P1811" s="3"/>
    </row>
    <row r="1812" spans="16:16">
      <c r="P1812" s="3"/>
    </row>
    <row r="1813" spans="16:16">
      <c r="P1813" s="3"/>
    </row>
    <row r="1814" spans="16:16">
      <c r="P1814" s="3"/>
    </row>
    <row r="1815" spans="16:16">
      <c r="P1815" s="3"/>
    </row>
    <row r="1816" spans="16:16">
      <c r="P1816" s="3"/>
    </row>
    <row r="1817" spans="16:16">
      <c r="P1817" s="3"/>
    </row>
    <row r="1818" spans="16:16">
      <c r="P1818" s="3"/>
    </row>
    <row r="1819" spans="16:16">
      <c r="P1819" s="3"/>
    </row>
    <row r="1820" spans="16:16">
      <c r="P1820" s="3"/>
    </row>
    <row r="1821" spans="16:16">
      <c r="P1821" s="3"/>
    </row>
    <row r="1822" spans="16:16">
      <c r="P1822" s="3"/>
    </row>
    <row r="1823" spans="16:16">
      <c r="P1823" s="3"/>
    </row>
    <row r="1824" spans="16:16">
      <c r="P1824" s="3"/>
    </row>
    <row r="1825" spans="16:16">
      <c r="P1825" s="3"/>
    </row>
    <row r="1826" spans="16:16">
      <c r="P1826" s="3"/>
    </row>
    <row r="1827" spans="16:16">
      <c r="P1827" s="3"/>
    </row>
    <row r="1828" spans="16:16">
      <c r="P1828" s="3"/>
    </row>
    <row r="1829" spans="16:16">
      <c r="P1829" s="3"/>
    </row>
    <row r="1830" spans="16:16">
      <c r="P1830" s="3"/>
    </row>
    <row r="1831" spans="16:16">
      <c r="P1831" s="3"/>
    </row>
    <row r="1832" spans="16:16">
      <c r="P1832" s="3"/>
    </row>
    <row r="1833" spans="16:16">
      <c r="P1833" s="3"/>
    </row>
    <row r="1834" spans="16:16">
      <c r="P1834" s="3"/>
    </row>
    <row r="1835" spans="16:16">
      <c r="P1835" s="3"/>
    </row>
    <row r="1836" spans="16:16">
      <c r="P1836" s="3"/>
    </row>
    <row r="1837" spans="16:16">
      <c r="P1837" s="3"/>
    </row>
    <row r="1838" spans="16:16">
      <c r="P1838" s="3"/>
    </row>
    <row r="1839" spans="16:16">
      <c r="P1839" s="3"/>
    </row>
    <row r="1840" spans="16:16">
      <c r="P1840" s="3"/>
    </row>
    <row r="1841" spans="16:16">
      <c r="P1841" s="3"/>
    </row>
    <row r="1842" spans="16:16">
      <c r="P1842" s="3"/>
    </row>
    <row r="1843" spans="16:16">
      <c r="P1843" s="3"/>
    </row>
    <row r="1844" spans="16:16">
      <c r="P1844" s="3"/>
    </row>
    <row r="1845" spans="16:16">
      <c r="P1845" s="3"/>
    </row>
    <row r="1846" spans="16:16">
      <c r="P1846" s="3"/>
    </row>
    <row r="1847" spans="16:16">
      <c r="P1847" s="3"/>
    </row>
    <row r="1848" spans="16:16">
      <c r="P1848" s="3"/>
    </row>
    <row r="1849" spans="16:16">
      <c r="P1849" s="3"/>
    </row>
    <row r="1850" spans="16:16">
      <c r="P1850" s="3"/>
    </row>
    <row r="1851" spans="16:16">
      <c r="P1851" s="3"/>
    </row>
    <row r="1852" spans="16:16">
      <c r="P1852" s="3"/>
    </row>
    <row r="1853" spans="16:16">
      <c r="P1853" s="3"/>
    </row>
    <row r="1854" spans="16:16">
      <c r="P1854" s="3"/>
    </row>
    <row r="1855" spans="16:16">
      <c r="P1855" s="3"/>
    </row>
    <row r="1856" spans="16:16">
      <c r="P1856" s="3"/>
    </row>
    <row r="1857" spans="16:16">
      <c r="P1857" s="3"/>
    </row>
    <row r="1858" spans="16:16">
      <c r="P1858" s="3"/>
    </row>
    <row r="1859" spans="16:16">
      <c r="P1859" s="3"/>
    </row>
    <row r="1860" spans="16:16">
      <c r="P1860" s="3"/>
    </row>
    <row r="1861" spans="16:16">
      <c r="P1861" s="3"/>
    </row>
    <row r="1862" spans="16:16">
      <c r="P1862" s="3"/>
    </row>
    <row r="1863" spans="16:16">
      <c r="P1863" s="3"/>
    </row>
    <row r="1864" spans="16:16">
      <c r="P1864" s="3"/>
    </row>
    <row r="1865" spans="16:16">
      <c r="P1865" s="3"/>
    </row>
    <row r="1866" spans="16:16">
      <c r="P1866" s="3"/>
    </row>
    <row r="1867" spans="16:16">
      <c r="P1867" s="3"/>
    </row>
    <row r="1868" spans="16:16">
      <c r="P1868" s="3"/>
    </row>
    <row r="1869" spans="16:16">
      <c r="P1869" s="3"/>
    </row>
    <row r="1870" spans="16:16">
      <c r="P1870" s="3"/>
    </row>
    <row r="1871" spans="16:16">
      <c r="P1871" s="3"/>
    </row>
    <row r="1872" spans="16:16">
      <c r="P1872" s="3"/>
    </row>
    <row r="1873" spans="16:16">
      <c r="P1873" s="3"/>
    </row>
    <row r="1874" spans="16:16">
      <c r="P1874" s="3"/>
    </row>
    <row r="1875" spans="16:16">
      <c r="P1875" s="3"/>
    </row>
    <row r="1876" spans="16:16">
      <c r="P1876" s="3"/>
    </row>
    <row r="1877" spans="16:16">
      <c r="P1877" s="3"/>
    </row>
    <row r="1878" spans="16:16">
      <c r="P1878" s="3"/>
    </row>
    <row r="1879" spans="16:16">
      <c r="P1879" s="3"/>
    </row>
    <row r="1880" spans="16:16">
      <c r="P1880" s="3"/>
    </row>
    <row r="1881" spans="16:16">
      <c r="P1881" s="3"/>
    </row>
    <row r="1882" spans="16:16">
      <c r="P1882" s="3"/>
    </row>
    <row r="1883" spans="16:16">
      <c r="P1883" s="3"/>
    </row>
    <row r="1884" spans="16:16">
      <c r="P1884" s="3"/>
    </row>
    <row r="1885" spans="16:16">
      <c r="P1885" s="3"/>
    </row>
    <row r="1886" spans="16:16">
      <c r="P1886" s="3"/>
    </row>
    <row r="1887" spans="16:16">
      <c r="P1887" s="3"/>
    </row>
    <row r="1888" spans="16:16">
      <c r="P1888" s="3"/>
    </row>
    <row r="1889" spans="16:16">
      <c r="P1889" s="3"/>
    </row>
    <row r="1890" spans="16:16">
      <c r="P1890" s="3"/>
    </row>
    <row r="1891" spans="16:16">
      <c r="P1891" s="3"/>
    </row>
    <row r="1892" spans="16:16">
      <c r="P1892" s="3"/>
    </row>
    <row r="1893" spans="16:16">
      <c r="P1893" s="3"/>
    </row>
    <row r="1894" spans="16:16">
      <c r="P1894" s="3"/>
    </row>
    <row r="1895" spans="16:16">
      <c r="P1895" s="3"/>
    </row>
    <row r="1896" spans="16:16">
      <c r="P1896" s="3"/>
    </row>
    <row r="1897" spans="16:16">
      <c r="P1897" s="3"/>
    </row>
    <row r="1898" spans="16:16">
      <c r="P1898" s="3"/>
    </row>
    <row r="1899" spans="16:16">
      <c r="P1899" s="3"/>
    </row>
    <row r="1900" spans="16:16">
      <c r="P1900" s="3"/>
    </row>
    <row r="1901" spans="16:16">
      <c r="P1901" s="3"/>
    </row>
    <row r="1902" spans="16:16">
      <c r="P1902" s="3"/>
    </row>
    <row r="1903" spans="16:16">
      <c r="P1903" s="3"/>
    </row>
    <row r="1904" spans="16:16">
      <c r="P1904" s="3"/>
    </row>
    <row r="1905" spans="16:16">
      <c r="P1905" s="3"/>
    </row>
    <row r="1906" spans="16:16">
      <c r="P1906" s="3"/>
    </row>
    <row r="1907" spans="16:16">
      <c r="P1907" s="3"/>
    </row>
    <row r="1908" spans="16:16">
      <c r="P1908" s="3"/>
    </row>
    <row r="1909" spans="16:16">
      <c r="P1909" s="3"/>
    </row>
    <row r="1910" spans="16:16">
      <c r="P1910" s="3"/>
    </row>
    <row r="1911" spans="16:16">
      <c r="P1911" s="3"/>
    </row>
    <row r="1912" spans="16:16">
      <c r="P1912" s="3"/>
    </row>
    <row r="1913" spans="16:16">
      <c r="P1913" s="3"/>
    </row>
    <row r="1914" spans="16:16">
      <c r="P1914" s="3"/>
    </row>
    <row r="1915" spans="16:16">
      <c r="P1915" s="3"/>
    </row>
    <row r="1916" spans="16:16">
      <c r="P1916" s="3"/>
    </row>
    <row r="1917" spans="16:16">
      <c r="P1917" s="3"/>
    </row>
    <row r="1918" spans="16:16">
      <c r="P1918" s="3"/>
    </row>
    <row r="1919" spans="16:16">
      <c r="P1919" s="3"/>
    </row>
    <row r="1920" spans="16:16">
      <c r="P1920" s="3"/>
    </row>
    <row r="1921" spans="16:16">
      <c r="P1921" s="3"/>
    </row>
    <row r="1922" spans="16:16">
      <c r="P1922" s="3"/>
    </row>
    <row r="1923" spans="16:16">
      <c r="P1923" s="3"/>
    </row>
    <row r="1924" spans="16:16">
      <c r="P1924" s="3"/>
    </row>
    <row r="1925" spans="16:16">
      <c r="P1925" s="3"/>
    </row>
    <row r="1926" spans="16:16">
      <c r="P1926" s="3"/>
    </row>
    <row r="1927" spans="16:16">
      <c r="P1927" s="3"/>
    </row>
    <row r="1928" spans="16:16">
      <c r="P1928" s="3"/>
    </row>
    <row r="1929" spans="16:16">
      <c r="P1929" s="3"/>
    </row>
    <row r="1930" spans="16:16">
      <c r="P1930" s="3"/>
    </row>
    <row r="1931" spans="16:16">
      <c r="P1931" s="3"/>
    </row>
    <row r="1932" spans="16:16">
      <c r="P1932" s="3"/>
    </row>
    <row r="1933" spans="16:16">
      <c r="P1933" s="3"/>
    </row>
    <row r="1934" spans="16:16">
      <c r="P1934" s="3"/>
    </row>
    <row r="1935" spans="16:16">
      <c r="P1935" s="3"/>
    </row>
    <row r="1936" spans="16:16">
      <c r="P1936" s="3"/>
    </row>
    <row r="1937" spans="16:16">
      <c r="P1937" s="3"/>
    </row>
    <row r="1938" spans="16:16">
      <c r="P1938" s="3"/>
    </row>
    <row r="1939" spans="16:16">
      <c r="P1939" s="3"/>
    </row>
    <row r="1940" spans="16:16">
      <c r="P1940" s="3"/>
    </row>
    <row r="1941" spans="16:16">
      <c r="P1941" s="3"/>
    </row>
    <row r="1942" spans="16:16">
      <c r="P1942" s="3"/>
    </row>
    <row r="1943" spans="16:16">
      <c r="P1943" s="3"/>
    </row>
    <row r="1944" spans="16:16">
      <c r="P1944" s="3"/>
    </row>
    <row r="1945" spans="16:16">
      <c r="P1945" s="3"/>
    </row>
    <row r="1946" spans="16:16">
      <c r="P1946" s="3"/>
    </row>
    <row r="1947" spans="16:16">
      <c r="P1947" s="3"/>
    </row>
    <row r="1948" spans="16:16">
      <c r="P1948" s="3"/>
    </row>
    <row r="1949" spans="16:16">
      <c r="P1949" s="3"/>
    </row>
    <row r="1950" spans="16:16">
      <c r="P1950" s="3"/>
    </row>
    <row r="1951" spans="16:16">
      <c r="P1951" s="3"/>
    </row>
    <row r="1952" spans="16:16">
      <c r="P1952" s="3"/>
    </row>
    <row r="1953" spans="16:16">
      <c r="P1953" s="3"/>
    </row>
    <row r="1954" spans="16:16">
      <c r="P1954" s="3"/>
    </row>
    <row r="1955" spans="16:16">
      <c r="P1955" s="3"/>
    </row>
    <row r="1956" spans="16:16">
      <c r="P1956" s="3"/>
    </row>
    <row r="1957" spans="16:16">
      <c r="P1957" s="3"/>
    </row>
    <row r="1958" spans="16:16">
      <c r="P1958" s="3"/>
    </row>
    <row r="1959" spans="16:16">
      <c r="P1959" s="3"/>
    </row>
    <row r="1960" spans="16:16">
      <c r="P1960" s="3"/>
    </row>
    <row r="1961" spans="16:16">
      <c r="P1961" s="3"/>
    </row>
    <row r="1962" spans="16:16">
      <c r="P1962" s="3"/>
    </row>
    <row r="1963" spans="16:16">
      <c r="P1963" s="3"/>
    </row>
    <row r="1964" spans="16:16">
      <c r="P1964" s="3"/>
    </row>
    <row r="1965" spans="16:16">
      <c r="P1965" s="3"/>
    </row>
    <row r="1966" spans="16:16">
      <c r="P1966" s="3"/>
    </row>
    <row r="1967" spans="16:16">
      <c r="P1967" s="3"/>
    </row>
    <row r="1968" spans="16:16">
      <c r="P1968" s="3"/>
    </row>
    <row r="1969" spans="16:16">
      <c r="P1969" s="3"/>
    </row>
    <row r="1970" spans="16:16">
      <c r="P1970" s="3"/>
    </row>
    <row r="1971" spans="16:16">
      <c r="P1971" s="3"/>
    </row>
    <row r="1972" spans="16:16">
      <c r="P1972" s="3"/>
    </row>
    <row r="1973" spans="16:16">
      <c r="P1973" s="3"/>
    </row>
    <row r="1974" spans="16:16">
      <c r="P1974" s="3"/>
    </row>
    <row r="1975" spans="16:16">
      <c r="P1975" s="3"/>
    </row>
    <row r="1976" spans="16:16">
      <c r="P1976" s="3"/>
    </row>
    <row r="1977" spans="16:16">
      <c r="P1977" s="3"/>
    </row>
    <row r="1978" spans="16:16">
      <c r="P1978" s="3"/>
    </row>
    <row r="1979" spans="16:16">
      <c r="P1979" s="3"/>
    </row>
    <row r="1980" spans="16:16">
      <c r="P1980" s="3"/>
    </row>
    <row r="1981" spans="16:16">
      <c r="P1981" s="3"/>
    </row>
    <row r="1982" spans="16:16">
      <c r="P1982" s="3"/>
    </row>
    <row r="1983" spans="16:16">
      <c r="P1983" s="3"/>
    </row>
    <row r="1984" spans="16:16">
      <c r="P1984" s="3"/>
    </row>
    <row r="1985" spans="16:16">
      <c r="P1985" s="3"/>
    </row>
    <row r="1986" spans="16:16">
      <c r="P1986" s="3"/>
    </row>
    <row r="1987" spans="16:16">
      <c r="P1987" s="3"/>
    </row>
    <row r="1988" spans="16:16">
      <c r="P1988" s="3"/>
    </row>
    <row r="1989" spans="16:16">
      <c r="P1989" s="3"/>
    </row>
    <row r="1990" spans="16:16">
      <c r="P1990" s="3"/>
    </row>
    <row r="1991" spans="16:16">
      <c r="P1991" s="3"/>
    </row>
    <row r="1992" spans="16:16">
      <c r="P1992" s="3"/>
    </row>
    <row r="1993" spans="16:16">
      <c r="P1993" s="3"/>
    </row>
    <row r="1994" spans="16:16">
      <c r="P1994" s="3"/>
    </row>
    <row r="1995" spans="16:16">
      <c r="P1995" s="3"/>
    </row>
    <row r="1996" spans="16:16">
      <c r="P1996" s="3"/>
    </row>
    <row r="1997" spans="16:16">
      <c r="P1997" s="3"/>
    </row>
    <row r="1998" spans="16:16">
      <c r="P1998" s="3"/>
    </row>
    <row r="1999" spans="16:16">
      <c r="P1999" s="3"/>
    </row>
    <row r="2000" spans="16:16">
      <c r="P2000" s="3"/>
    </row>
    <row r="2001" spans="16:16">
      <c r="P2001" s="3"/>
    </row>
    <row r="2002" spans="16:16">
      <c r="P2002" s="3"/>
    </row>
    <row r="2003" spans="16:16">
      <c r="P2003" s="3"/>
    </row>
    <row r="2004" spans="16:16">
      <c r="P2004" s="3"/>
    </row>
    <row r="2005" spans="16:16">
      <c r="P2005" s="3"/>
    </row>
    <row r="2006" spans="16:16">
      <c r="P2006" s="3"/>
    </row>
    <row r="2007" spans="16:16">
      <c r="P2007" s="3"/>
    </row>
    <row r="2008" spans="16:16">
      <c r="P2008" s="3"/>
    </row>
    <row r="2009" spans="16:16">
      <c r="P2009" s="3"/>
    </row>
    <row r="2010" spans="16:16">
      <c r="P2010" s="3"/>
    </row>
    <row r="2011" spans="16:16">
      <c r="P2011" s="3"/>
    </row>
    <row r="2012" spans="16:16">
      <c r="P2012" s="3"/>
    </row>
    <row r="2013" spans="16:16">
      <c r="P2013" s="3"/>
    </row>
    <row r="2014" spans="16:16">
      <c r="P2014" s="3"/>
    </row>
    <row r="2015" spans="16:16">
      <c r="P2015" s="3"/>
    </row>
    <row r="2016" spans="16:16">
      <c r="P2016" s="3"/>
    </row>
    <row r="2017" spans="16:16">
      <c r="P2017" s="3"/>
    </row>
    <row r="2018" spans="16:16">
      <c r="P2018" s="3"/>
    </row>
    <row r="2019" spans="16:16">
      <c r="P2019" s="3"/>
    </row>
    <row r="2020" spans="16:16">
      <c r="P2020" s="3"/>
    </row>
    <row r="2021" spans="16:16">
      <c r="P2021" s="3"/>
    </row>
    <row r="2022" spans="16:16">
      <c r="P2022" s="3"/>
    </row>
    <row r="2023" spans="16:16">
      <c r="P2023" s="3"/>
    </row>
    <row r="2024" spans="16:16">
      <c r="P2024" s="3"/>
    </row>
    <row r="2025" spans="16:16">
      <c r="P2025" s="3"/>
    </row>
    <row r="2026" spans="16:16">
      <c r="P2026" s="3"/>
    </row>
    <row r="2027" spans="16:16">
      <c r="P2027" s="3"/>
    </row>
    <row r="2028" spans="16:16">
      <c r="P2028" s="3"/>
    </row>
    <row r="2029" spans="16:16">
      <c r="P2029" s="3"/>
    </row>
    <row r="2030" spans="16:16">
      <c r="P2030" s="3"/>
    </row>
    <row r="2031" spans="16:16">
      <c r="P2031" s="3"/>
    </row>
    <row r="2032" spans="16:16">
      <c r="P2032" s="3"/>
    </row>
    <row r="2033" spans="16:16">
      <c r="P2033" s="3"/>
    </row>
    <row r="2034" spans="16:16">
      <c r="P2034" s="3"/>
    </row>
    <row r="2035" spans="16:16">
      <c r="P2035" s="3"/>
    </row>
    <row r="2036" spans="16:16">
      <c r="P2036" s="3"/>
    </row>
    <row r="2037" spans="16:16">
      <c r="P2037" s="3"/>
    </row>
    <row r="2038" spans="16:16">
      <c r="P2038" s="3"/>
    </row>
    <row r="2039" spans="16:16">
      <c r="P2039" s="3"/>
    </row>
    <row r="2040" spans="16:16">
      <c r="P2040" s="3"/>
    </row>
    <row r="2041" spans="16:16">
      <c r="P2041" s="3"/>
    </row>
    <row r="2042" spans="16:16">
      <c r="P2042" s="3"/>
    </row>
    <row r="2043" spans="16:16">
      <c r="P2043" s="3"/>
    </row>
    <row r="2044" spans="16:16">
      <c r="P2044" s="3"/>
    </row>
    <row r="2045" spans="16:16">
      <c r="P2045" s="3"/>
    </row>
    <row r="2046" spans="16:16">
      <c r="P2046" s="3"/>
    </row>
    <row r="2047" spans="16:16">
      <c r="P2047" s="3"/>
    </row>
    <row r="2048" spans="16:16">
      <c r="P2048" s="3"/>
    </row>
    <row r="2049" spans="16:16">
      <c r="P2049" s="3"/>
    </row>
    <row r="2050" spans="16:16">
      <c r="P2050" s="3"/>
    </row>
    <row r="2051" spans="16:16">
      <c r="P2051" s="3"/>
    </row>
    <row r="2052" spans="16:16">
      <c r="P2052" s="3"/>
    </row>
    <row r="2053" spans="16:16">
      <c r="P2053" s="3"/>
    </row>
    <row r="2054" spans="16:16">
      <c r="P2054" s="3"/>
    </row>
    <row r="2055" spans="16:16">
      <c r="P2055" s="3"/>
    </row>
    <row r="2056" spans="16:16">
      <c r="P2056" s="3"/>
    </row>
    <row r="2057" spans="16:16">
      <c r="P2057" s="3"/>
    </row>
    <row r="2058" spans="16:16">
      <c r="P2058" s="3"/>
    </row>
    <row r="2059" spans="16:16">
      <c r="P2059" s="3"/>
    </row>
    <row r="2060" spans="16:16">
      <c r="P2060" s="3"/>
    </row>
    <row r="2061" spans="16:16">
      <c r="P2061" s="3"/>
    </row>
    <row r="2062" spans="16:16">
      <c r="P2062" s="3"/>
    </row>
    <row r="2063" spans="16:16">
      <c r="P2063" s="3"/>
    </row>
    <row r="2064" spans="16:16">
      <c r="P2064" s="3"/>
    </row>
    <row r="2065" spans="16:16">
      <c r="P2065" s="3"/>
    </row>
    <row r="2066" spans="16:16">
      <c r="P2066" s="3"/>
    </row>
    <row r="2067" spans="16:16">
      <c r="P2067" s="3"/>
    </row>
    <row r="2068" spans="16:16">
      <c r="P2068" s="3"/>
    </row>
    <row r="2069" spans="16:16">
      <c r="P2069" s="3"/>
    </row>
    <row r="2070" spans="16:16">
      <c r="P2070" s="3"/>
    </row>
    <row r="2071" spans="16:16">
      <c r="P2071" s="3"/>
    </row>
    <row r="2072" spans="16:16">
      <c r="P2072" s="3"/>
    </row>
    <row r="2073" spans="16:16">
      <c r="P2073" s="3"/>
    </row>
    <row r="2074" spans="16:16">
      <c r="P2074" s="3"/>
    </row>
    <row r="2075" spans="16:16">
      <c r="P2075" s="3"/>
    </row>
    <row r="2076" spans="16:16">
      <c r="P2076" s="3"/>
    </row>
    <row r="2077" spans="16:16">
      <c r="P2077" s="3"/>
    </row>
    <row r="2078" spans="16:16">
      <c r="P2078" s="3"/>
    </row>
    <row r="2079" spans="16:16">
      <c r="P2079" s="3"/>
    </row>
    <row r="2080" spans="16:16">
      <c r="P2080" s="3"/>
    </row>
    <row r="2081" spans="16:16">
      <c r="P2081" s="3"/>
    </row>
    <row r="2082" spans="16:16">
      <c r="P2082" s="3"/>
    </row>
    <row r="2083" spans="16:16">
      <c r="P2083" s="3"/>
    </row>
    <row r="2084" spans="16:16">
      <c r="P2084" s="3"/>
    </row>
    <row r="2085" spans="16:16">
      <c r="P2085" s="3"/>
    </row>
    <row r="2086" spans="16:16">
      <c r="P2086" s="3"/>
    </row>
    <row r="2087" spans="16:16">
      <c r="P2087" s="3"/>
    </row>
    <row r="2088" spans="16:16">
      <c r="P2088" s="3"/>
    </row>
    <row r="2089" spans="16:16">
      <c r="P2089" s="3"/>
    </row>
    <row r="2090" spans="16:16">
      <c r="P2090" s="3"/>
    </row>
    <row r="2091" spans="16:16">
      <c r="P2091" s="3"/>
    </row>
    <row r="2092" spans="16:16">
      <c r="P2092" s="3"/>
    </row>
    <row r="2093" spans="16:16">
      <c r="P2093" s="3"/>
    </row>
    <row r="2094" spans="16:16">
      <c r="P2094" s="3"/>
    </row>
    <row r="2095" spans="16:16">
      <c r="P2095" s="3"/>
    </row>
    <row r="2096" spans="16:16">
      <c r="P2096" s="3"/>
    </row>
    <row r="2097" spans="16:16">
      <c r="P2097" s="3"/>
    </row>
    <row r="2098" spans="16:16">
      <c r="P2098" s="3"/>
    </row>
    <row r="2099" spans="16:16">
      <c r="P2099" s="3"/>
    </row>
    <row r="2100" spans="16:16">
      <c r="P2100" s="3"/>
    </row>
    <row r="2101" spans="16:16">
      <c r="P2101" s="3"/>
    </row>
    <row r="2102" spans="16:16">
      <c r="P2102" s="3"/>
    </row>
    <row r="2103" spans="16:16">
      <c r="P2103" s="3"/>
    </row>
    <row r="2104" spans="16:16">
      <c r="P2104" s="3"/>
    </row>
    <row r="2105" spans="16:16">
      <c r="P2105" s="3"/>
    </row>
    <row r="2106" spans="16:16">
      <c r="P2106" s="3"/>
    </row>
    <row r="2107" spans="16:16">
      <c r="P2107" s="3"/>
    </row>
    <row r="2108" spans="16:16">
      <c r="P2108" s="3"/>
    </row>
    <row r="2109" spans="16:16">
      <c r="P2109" s="3"/>
    </row>
    <row r="2110" spans="16:16">
      <c r="P2110" s="3"/>
    </row>
    <row r="2111" spans="16:16">
      <c r="P2111" s="3"/>
    </row>
    <row r="2112" spans="16:16">
      <c r="P2112" s="3"/>
    </row>
    <row r="2113" spans="16:16">
      <c r="P2113" s="3"/>
    </row>
    <row r="2114" spans="16:16">
      <c r="P2114" s="3"/>
    </row>
    <row r="2115" spans="16:16">
      <c r="P2115" s="3"/>
    </row>
    <row r="2116" spans="16:16">
      <c r="P2116" s="3"/>
    </row>
    <row r="2117" spans="16:16">
      <c r="P2117" s="3"/>
    </row>
    <row r="2118" spans="16:16">
      <c r="P2118" s="3"/>
    </row>
    <row r="2119" spans="16:16">
      <c r="P2119" s="3"/>
    </row>
    <row r="2120" spans="16:16">
      <c r="P2120" s="3"/>
    </row>
    <row r="2121" spans="16:16">
      <c r="P2121" s="3"/>
    </row>
    <row r="2122" spans="16:16">
      <c r="P2122" s="3"/>
    </row>
    <row r="2123" spans="16:16">
      <c r="P2123" s="3"/>
    </row>
    <row r="2124" spans="16:16">
      <c r="P2124" s="3"/>
    </row>
    <row r="2125" spans="16:16">
      <c r="P2125" s="3"/>
    </row>
    <row r="2126" spans="16:16">
      <c r="P2126" s="3"/>
    </row>
    <row r="2127" spans="16:16">
      <c r="P2127" s="3"/>
    </row>
    <row r="2128" spans="16:16">
      <c r="P2128" s="3"/>
    </row>
    <row r="2129" spans="16:16">
      <c r="P2129" s="3"/>
    </row>
    <row r="2130" spans="16:16">
      <c r="P2130" s="3"/>
    </row>
    <row r="2131" spans="16:16">
      <c r="P2131" s="3"/>
    </row>
    <row r="2132" spans="16:16">
      <c r="P2132" s="3"/>
    </row>
    <row r="2133" spans="16:16">
      <c r="P2133" s="3"/>
    </row>
    <row r="2134" spans="16:16">
      <c r="P2134" s="3"/>
    </row>
    <row r="2135" spans="16:16">
      <c r="P2135" s="3"/>
    </row>
    <row r="2136" spans="16:16">
      <c r="P2136" s="3"/>
    </row>
    <row r="2137" spans="16:16">
      <c r="P2137" s="3"/>
    </row>
    <row r="2138" spans="16:16">
      <c r="P2138" s="3"/>
    </row>
    <row r="2139" spans="16:16">
      <c r="P2139" s="3"/>
    </row>
    <row r="2140" spans="16:16">
      <c r="P2140" s="3"/>
    </row>
    <row r="2141" spans="16:16">
      <c r="P2141" s="3"/>
    </row>
    <row r="2142" spans="16:16">
      <c r="P2142" s="3"/>
    </row>
    <row r="2143" spans="16:16">
      <c r="P2143" s="3"/>
    </row>
    <row r="2144" spans="16:16">
      <c r="P2144" s="3"/>
    </row>
    <row r="2145" spans="16:16">
      <c r="P2145" s="3"/>
    </row>
    <row r="2146" spans="16:16">
      <c r="P2146" s="3"/>
    </row>
    <row r="2147" spans="16:16">
      <c r="P2147" s="3"/>
    </row>
    <row r="2148" spans="16:16">
      <c r="P2148" s="3"/>
    </row>
    <row r="2149" spans="16:16">
      <c r="P2149" s="3"/>
    </row>
    <row r="2150" spans="16:16">
      <c r="P2150" s="3"/>
    </row>
    <row r="2151" spans="16:16">
      <c r="P2151" s="3"/>
    </row>
    <row r="2152" spans="16:16">
      <c r="P2152" s="3"/>
    </row>
    <row r="2153" spans="16:16">
      <c r="P2153" s="3"/>
    </row>
    <row r="2154" spans="16:16">
      <c r="P2154" s="3"/>
    </row>
    <row r="2155" spans="16:16">
      <c r="P2155" s="3"/>
    </row>
    <row r="2156" spans="16:16">
      <c r="P2156" s="3"/>
    </row>
    <row r="2157" spans="16:16">
      <c r="P2157" s="3"/>
    </row>
    <row r="2158" spans="16:16">
      <c r="P2158" s="3"/>
    </row>
    <row r="2159" spans="16:16">
      <c r="P2159" s="3"/>
    </row>
    <row r="2160" spans="16:16">
      <c r="P2160" s="3"/>
    </row>
    <row r="2161" spans="16:16">
      <c r="P2161" s="3"/>
    </row>
    <row r="2162" spans="16:16">
      <c r="P2162" s="3"/>
    </row>
    <row r="2163" spans="16:16">
      <c r="P2163" s="3"/>
    </row>
    <row r="2164" spans="16:16">
      <c r="P2164" s="3"/>
    </row>
    <row r="2165" spans="16:16">
      <c r="P2165" s="3"/>
    </row>
    <row r="2166" spans="16:16">
      <c r="P2166" s="3"/>
    </row>
    <row r="2167" spans="16:16">
      <c r="P2167" s="3"/>
    </row>
    <row r="2168" spans="16:16">
      <c r="P2168" s="3"/>
    </row>
    <row r="2169" spans="16:16">
      <c r="P2169" s="3"/>
    </row>
    <row r="2170" spans="16:16">
      <c r="P2170" s="3"/>
    </row>
    <row r="2171" spans="16:16">
      <c r="P2171" s="3"/>
    </row>
    <row r="2172" spans="16:16">
      <c r="P2172" s="3"/>
    </row>
    <row r="2173" spans="16:16">
      <c r="P2173" s="3"/>
    </row>
    <row r="2174" spans="16:16">
      <c r="P2174" s="3"/>
    </row>
    <row r="2175" spans="16:16">
      <c r="P2175" s="3"/>
    </row>
    <row r="2176" spans="16:16">
      <c r="P2176" s="3"/>
    </row>
    <row r="2177" spans="16:16">
      <c r="P2177" s="3"/>
    </row>
    <row r="2178" spans="16:16">
      <c r="P2178" s="3"/>
    </row>
    <row r="2179" spans="16:16">
      <c r="P2179" s="3"/>
    </row>
    <row r="2180" spans="16:16">
      <c r="P2180" s="3"/>
    </row>
    <row r="2181" spans="16:16">
      <c r="P2181" s="3"/>
    </row>
    <row r="2182" spans="16:16">
      <c r="P2182" s="3"/>
    </row>
    <row r="2183" spans="16:16">
      <c r="P2183" s="3"/>
    </row>
    <row r="2184" spans="16:16">
      <c r="P2184" s="3"/>
    </row>
    <row r="2185" spans="16:16">
      <c r="P2185" s="3"/>
    </row>
    <row r="2186" spans="16:16">
      <c r="P2186" s="3"/>
    </row>
    <row r="2187" spans="16:16">
      <c r="P2187" s="3"/>
    </row>
    <row r="2188" spans="16:16">
      <c r="P2188" s="3"/>
    </row>
    <row r="2189" spans="16:16">
      <c r="P2189" s="3"/>
    </row>
    <row r="2190" spans="16:16">
      <c r="P2190" s="3"/>
    </row>
    <row r="2191" spans="16:16">
      <c r="P2191" s="3"/>
    </row>
    <row r="2192" spans="16:16">
      <c r="P2192" s="3"/>
    </row>
    <row r="2193" spans="16:16">
      <c r="P2193" s="3"/>
    </row>
    <row r="2194" spans="16:16">
      <c r="P2194" s="3"/>
    </row>
    <row r="2195" spans="16:16">
      <c r="P2195" s="3"/>
    </row>
    <row r="2196" spans="16:16">
      <c r="P2196" s="3"/>
    </row>
    <row r="2197" spans="16:16">
      <c r="P2197" s="3"/>
    </row>
    <row r="2198" spans="16:16">
      <c r="P2198" s="3"/>
    </row>
    <row r="2199" spans="16:16">
      <c r="P2199" s="3"/>
    </row>
    <row r="2200" spans="16:16">
      <c r="P2200" s="3"/>
    </row>
    <row r="2201" spans="16:16">
      <c r="P2201" s="3"/>
    </row>
    <row r="2202" spans="16:16">
      <c r="P2202" s="3"/>
    </row>
    <row r="2203" spans="16:16">
      <c r="P2203" s="3"/>
    </row>
    <row r="2204" spans="16:16">
      <c r="P2204" s="3"/>
    </row>
    <row r="2205" spans="16:16">
      <c r="P2205" s="3"/>
    </row>
    <row r="2206" spans="16:16">
      <c r="P2206" s="3"/>
    </row>
    <row r="2207" spans="16:16">
      <c r="P2207" s="3"/>
    </row>
    <row r="2208" spans="16:16">
      <c r="P2208" s="3"/>
    </row>
    <row r="2209" spans="16:16">
      <c r="P2209" s="3"/>
    </row>
    <row r="2210" spans="16:16">
      <c r="P2210" s="3"/>
    </row>
    <row r="2211" spans="16:16">
      <c r="P2211" s="3"/>
    </row>
    <row r="2212" spans="16:16">
      <c r="P2212" s="3"/>
    </row>
    <row r="2213" spans="16:16">
      <c r="P2213" s="3"/>
    </row>
    <row r="2214" spans="16:16">
      <c r="P2214" s="3"/>
    </row>
    <row r="2215" spans="16:16">
      <c r="P2215" s="3"/>
    </row>
    <row r="2216" spans="16:16">
      <c r="P2216" s="3"/>
    </row>
    <row r="2217" spans="16:16">
      <c r="P2217" s="3"/>
    </row>
    <row r="2218" spans="16:16">
      <c r="P2218" s="3"/>
    </row>
    <row r="2219" spans="16:16">
      <c r="P2219" s="3"/>
    </row>
    <row r="2220" spans="16:16">
      <c r="P2220" s="3"/>
    </row>
    <row r="2221" spans="16:16">
      <c r="P2221" s="3"/>
    </row>
    <row r="2222" spans="16:16">
      <c r="P2222" s="3"/>
    </row>
    <row r="2223" spans="16:16">
      <c r="P2223" s="3"/>
    </row>
    <row r="2224" spans="16:16">
      <c r="P2224" s="3"/>
    </row>
    <row r="2225" spans="16:16">
      <c r="P2225" s="3"/>
    </row>
    <row r="2226" spans="16:16">
      <c r="P2226" s="3"/>
    </row>
    <row r="2227" spans="16:16">
      <c r="P2227" s="3"/>
    </row>
    <row r="2228" spans="16:16">
      <c r="P2228" s="3"/>
    </row>
    <row r="2229" spans="16:16">
      <c r="P2229" s="3"/>
    </row>
    <row r="2230" spans="16:16">
      <c r="P2230" s="3"/>
    </row>
    <row r="2231" spans="16:16">
      <c r="P2231" s="3"/>
    </row>
    <row r="2232" spans="16:16">
      <c r="P2232" s="3"/>
    </row>
    <row r="2233" spans="16:16">
      <c r="P2233" s="3"/>
    </row>
    <row r="2234" spans="16:16">
      <c r="P2234" s="3"/>
    </row>
    <row r="2235" spans="16:16">
      <c r="P2235" s="3"/>
    </row>
    <row r="2236" spans="16:16">
      <c r="P2236" s="3"/>
    </row>
    <row r="2237" spans="16:16">
      <c r="P2237" s="3"/>
    </row>
    <row r="2238" spans="16:16">
      <c r="P2238" s="3"/>
    </row>
    <row r="2239" spans="16:16">
      <c r="P2239" s="3"/>
    </row>
    <row r="2240" spans="16:16">
      <c r="P2240" s="3"/>
    </row>
    <row r="2241" spans="16:16">
      <c r="P2241" s="3"/>
    </row>
    <row r="2242" spans="16:16">
      <c r="P2242" s="3"/>
    </row>
    <row r="2243" spans="16:16">
      <c r="P2243" s="3"/>
    </row>
    <row r="2244" spans="16:16">
      <c r="P2244" s="3"/>
    </row>
    <row r="2245" spans="16:16">
      <c r="P2245" s="3"/>
    </row>
    <row r="2246" spans="16:16">
      <c r="P2246" s="3"/>
    </row>
    <row r="2247" spans="16:16">
      <c r="P2247" s="3"/>
    </row>
    <row r="2248" spans="16:16">
      <c r="P2248" s="3"/>
    </row>
    <row r="2249" spans="16:16">
      <c r="P2249" s="3"/>
    </row>
    <row r="2250" spans="16:16">
      <c r="P2250" s="3"/>
    </row>
    <row r="2251" spans="16:16">
      <c r="P2251" s="3"/>
    </row>
    <row r="2252" spans="16:16">
      <c r="P2252" s="3"/>
    </row>
    <row r="2253" spans="16:16">
      <c r="P2253" s="3"/>
    </row>
    <row r="2254" spans="16:16">
      <c r="P2254" s="3"/>
    </row>
    <row r="2255" spans="16:16">
      <c r="P2255" s="3"/>
    </row>
    <row r="2256" spans="16:16">
      <c r="P2256" s="3"/>
    </row>
    <row r="2257" spans="16:16">
      <c r="P2257" s="3"/>
    </row>
    <row r="2258" spans="16:16">
      <c r="P2258" s="3"/>
    </row>
    <row r="2259" spans="16:16">
      <c r="P2259" s="3"/>
    </row>
    <row r="2260" spans="16:16">
      <c r="P2260" s="3"/>
    </row>
    <row r="2261" spans="16:16">
      <c r="P2261" s="3"/>
    </row>
    <row r="2262" spans="16:16">
      <c r="P2262" s="3"/>
    </row>
    <row r="2263" spans="16:16">
      <c r="P2263" s="3"/>
    </row>
    <row r="2264" spans="16:16">
      <c r="P2264" s="3"/>
    </row>
    <row r="2265" spans="16:16">
      <c r="P2265" s="3"/>
    </row>
    <row r="2266" spans="16:16">
      <c r="P2266" s="3"/>
    </row>
    <row r="2267" spans="16:16">
      <c r="P2267" s="3"/>
    </row>
    <row r="2268" spans="16:16">
      <c r="P2268" s="3"/>
    </row>
    <row r="2269" spans="16:16">
      <c r="P2269" s="3"/>
    </row>
    <row r="2270" spans="16:16">
      <c r="P2270" s="3"/>
    </row>
    <row r="2271" spans="16:16">
      <c r="P2271" s="3"/>
    </row>
    <row r="2272" spans="16:16">
      <c r="P2272" s="3"/>
    </row>
    <row r="2273" spans="16:16">
      <c r="P2273" s="3"/>
    </row>
    <row r="2274" spans="16:16">
      <c r="P2274" s="3"/>
    </row>
    <row r="2275" spans="16:16">
      <c r="P2275" s="3"/>
    </row>
    <row r="2276" spans="16:16">
      <c r="P2276" s="3"/>
    </row>
    <row r="2277" spans="16:16">
      <c r="P2277" s="3"/>
    </row>
    <row r="2278" spans="16:16">
      <c r="P2278" s="3"/>
    </row>
    <row r="2279" spans="16:16">
      <c r="P2279" s="3"/>
    </row>
    <row r="2280" spans="16:16">
      <c r="P2280" s="3"/>
    </row>
    <row r="2281" spans="16:16">
      <c r="P2281" s="3"/>
    </row>
    <row r="2282" spans="16:16">
      <c r="P2282" s="3"/>
    </row>
    <row r="2283" spans="16:16">
      <c r="P2283" s="3"/>
    </row>
    <row r="2284" spans="16:16">
      <c r="P2284" s="3"/>
    </row>
    <row r="2285" spans="16:16">
      <c r="P2285" s="3"/>
    </row>
    <row r="2286" spans="16:16">
      <c r="P2286" s="3"/>
    </row>
    <row r="2287" spans="16:16">
      <c r="P2287" s="3"/>
    </row>
    <row r="2288" spans="16:16">
      <c r="P2288" s="3"/>
    </row>
    <row r="2289" spans="16:16">
      <c r="P2289" s="3"/>
    </row>
    <row r="2290" spans="16:16">
      <c r="P2290" s="3"/>
    </row>
    <row r="2291" spans="16:16">
      <c r="P2291" s="3"/>
    </row>
    <row r="2292" spans="16:16">
      <c r="P2292" s="3"/>
    </row>
    <row r="2293" spans="16:16">
      <c r="P2293" s="3"/>
    </row>
    <row r="2294" spans="16:16">
      <c r="P2294" s="3"/>
    </row>
    <row r="2295" spans="16:16">
      <c r="P2295" s="3"/>
    </row>
    <row r="2296" spans="16:16">
      <c r="P2296" s="3"/>
    </row>
    <row r="2297" spans="16:16">
      <c r="P2297" s="3"/>
    </row>
    <row r="2298" spans="16:16">
      <c r="P2298" s="3"/>
    </row>
    <row r="2299" spans="16:16">
      <c r="P2299" s="3"/>
    </row>
    <row r="2300" spans="16:16">
      <c r="P2300" s="3"/>
    </row>
    <row r="2301" spans="16:16">
      <c r="P2301" s="3"/>
    </row>
    <row r="2302" spans="16:16">
      <c r="P2302" s="3"/>
    </row>
    <row r="2303" spans="16:16">
      <c r="P2303" s="3"/>
    </row>
    <row r="2304" spans="16:16">
      <c r="P2304" s="3"/>
    </row>
    <row r="2305" spans="16:16">
      <c r="P2305" s="3"/>
    </row>
    <row r="2306" spans="16:16">
      <c r="P2306" s="3"/>
    </row>
    <row r="2307" spans="16:16">
      <c r="P2307" s="3"/>
    </row>
    <row r="2308" spans="16:16">
      <c r="P2308" s="3"/>
    </row>
    <row r="2309" spans="16:16">
      <c r="P2309" s="3"/>
    </row>
    <row r="2310" spans="16:16">
      <c r="P2310" s="3"/>
    </row>
    <row r="2311" spans="16:16">
      <c r="P2311" s="3"/>
    </row>
    <row r="2312" spans="16:16">
      <c r="P2312" s="3"/>
    </row>
    <row r="2313" spans="16:16">
      <c r="P2313" s="3"/>
    </row>
    <row r="2314" spans="16:16">
      <c r="P2314" s="3"/>
    </row>
    <row r="2315" spans="16:16">
      <c r="P2315" s="3"/>
    </row>
    <row r="2316" spans="16:16">
      <c r="P2316" s="3"/>
    </row>
    <row r="2317" spans="16:16">
      <c r="P2317" s="3"/>
    </row>
    <row r="2318" spans="16:16">
      <c r="P2318" s="3"/>
    </row>
    <row r="2319" spans="16:16">
      <c r="P2319" s="3"/>
    </row>
    <row r="2320" spans="16:16">
      <c r="P2320" s="3"/>
    </row>
    <row r="2321" spans="16:16">
      <c r="P2321" s="3"/>
    </row>
    <row r="2322" spans="16:16">
      <c r="P2322" s="3"/>
    </row>
    <row r="2323" spans="16:16">
      <c r="P2323" s="3"/>
    </row>
    <row r="2324" spans="16:16">
      <c r="P2324" s="3"/>
    </row>
    <row r="2325" spans="16:16">
      <c r="P2325" s="3"/>
    </row>
    <row r="2326" spans="16:16">
      <c r="P2326" s="3"/>
    </row>
    <row r="2327" spans="16:16">
      <c r="P2327" s="3"/>
    </row>
    <row r="2328" spans="16:16">
      <c r="P2328" s="3"/>
    </row>
    <row r="2329" spans="16:16">
      <c r="P2329" s="3"/>
    </row>
    <row r="2330" spans="16:16">
      <c r="P2330" s="3"/>
    </row>
    <row r="2331" spans="16:16">
      <c r="P2331" s="3"/>
    </row>
    <row r="2332" spans="16:16">
      <c r="P2332" s="3"/>
    </row>
    <row r="2333" spans="16:16">
      <c r="P2333" s="3"/>
    </row>
    <row r="2334" spans="16:16">
      <c r="P2334" s="3"/>
    </row>
    <row r="2335" spans="16:16">
      <c r="P2335" s="3"/>
    </row>
    <row r="2336" spans="16:16">
      <c r="P2336" s="3"/>
    </row>
    <row r="2337" spans="16:16">
      <c r="P2337" s="3"/>
    </row>
    <row r="2338" spans="16:16">
      <c r="P2338" s="3"/>
    </row>
    <row r="2339" spans="16:16">
      <c r="P2339" s="3"/>
    </row>
    <row r="2340" spans="16:16">
      <c r="P2340" s="3"/>
    </row>
    <row r="2341" spans="16:16">
      <c r="P2341" s="3"/>
    </row>
    <row r="2342" spans="16:16">
      <c r="P2342" s="3"/>
    </row>
    <row r="2343" spans="16:16">
      <c r="P2343" s="3"/>
    </row>
    <row r="2344" spans="16:16">
      <c r="P2344" s="3"/>
    </row>
    <row r="2345" spans="16:16">
      <c r="P2345" s="3"/>
    </row>
    <row r="2346" spans="16:16">
      <c r="P2346" s="3"/>
    </row>
    <row r="2347" spans="16:16">
      <c r="P2347" s="3"/>
    </row>
    <row r="2348" spans="16:16">
      <c r="P2348" s="3"/>
    </row>
    <row r="2349" spans="16:16">
      <c r="P2349" s="3"/>
    </row>
    <row r="2350" spans="16:16">
      <c r="P2350" s="3"/>
    </row>
    <row r="2351" spans="16:16">
      <c r="P2351" s="3"/>
    </row>
    <row r="2352" spans="16:16">
      <c r="P2352" s="3"/>
    </row>
    <row r="2353" spans="16:16">
      <c r="P2353" s="3"/>
    </row>
    <row r="2354" spans="16:16">
      <c r="P2354" s="3"/>
    </row>
    <row r="2355" spans="16:16">
      <c r="P2355" s="3"/>
    </row>
    <row r="2356" spans="16:16">
      <c r="P2356" s="3"/>
    </row>
    <row r="2357" spans="16:16">
      <c r="P2357" s="3"/>
    </row>
    <row r="2358" spans="16:16">
      <c r="P2358" s="3"/>
    </row>
    <row r="2359" spans="16:16">
      <c r="P2359" s="3"/>
    </row>
    <row r="2360" spans="16:16">
      <c r="P2360" s="3"/>
    </row>
    <row r="2361" spans="16:16">
      <c r="P2361" s="3"/>
    </row>
    <row r="2362" spans="16:16">
      <c r="P2362" s="3"/>
    </row>
    <row r="2363" spans="16:16">
      <c r="P2363" s="3"/>
    </row>
    <row r="2364" spans="16:16">
      <c r="P2364" s="3"/>
    </row>
    <row r="2365" spans="16:16">
      <c r="P2365" s="3"/>
    </row>
    <row r="2366" spans="16:16">
      <c r="P2366" s="3"/>
    </row>
    <row r="2367" spans="16:16">
      <c r="P2367" s="3"/>
    </row>
    <row r="2368" spans="16:16">
      <c r="P2368" s="3"/>
    </row>
    <row r="2369" spans="16:16">
      <c r="P2369" s="3"/>
    </row>
    <row r="2370" spans="16:16">
      <c r="P2370" s="3"/>
    </row>
    <row r="2371" spans="16:16">
      <c r="P2371" s="3"/>
    </row>
    <row r="2372" spans="16:16">
      <c r="P2372" s="3"/>
    </row>
    <row r="2373" spans="16:16">
      <c r="P2373" s="3"/>
    </row>
    <row r="2374" spans="16:16">
      <c r="P2374" s="3"/>
    </row>
    <row r="2375" spans="16:16">
      <c r="P2375" s="3"/>
    </row>
    <row r="2376" spans="16:16">
      <c r="P2376" s="3"/>
    </row>
    <row r="2377" spans="16:16">
      <c r="P2377" s="3"/>
    </row>
    <row r="2378" spans="16:16">
      <c r="P2378" s="3"/>
    </row>
    <row r="2379" spans="16:16">
      <c r="P2379" s="3"/>
    </row>
    <row r="2380" spans="16:16">
      <c r="P2380" s="3"/>
    </row>
    <row r="2381" spans="16:16">
      <c r="P2381" s="3"/>
    </row>
    <row r="2382" spans="16:16">
      <c r="P2382" s="3"/>
    </row>
    <row r="2383" spans="16:16">
      <c r="P2383" s="3"/>
    </row>
    <row r="2384" spans="16:16">
      <c r="P2384" s="3"/>
    </row>
    <row r="2385" spans="16:16">
      <c r="P2385" s="3"/>
    </row>
    <row r="2386" spans="16:16">
      <c r="P2386" s="3"/>
    </row>
    <row r="2387" spans="16:16">
      <c r="P2387" s="3"/>
    </row>
    <row r="2388" spans="16:16">
      <c r="P2388" s="3"/>
    </row>
    <row r="2389" spans="16:16">
      <c r="P2389" s="3"/>
    </row>
    <row r="2390" spans="16:16">
      <c r="P2390" s="3"/>
    </row>
    <row r="2391" spans="16:16">
      <c r="P2391" s="3"/>
    </row>
    <row r="2392" spans="16:16">
      <c r="P2392" s="3"/>
    </row>
    <row r="2393" spans="16:16">
      <c r="P2393" s="3"/>
    </row>
    <row r="2394" spans="16:16">
      <c r="P2394" s="3"/>
    </row>
    <row r="2395" spans="16:16">
      <c r="P2395" s="3"/>
    </row>
    <row r="2396" spans="16:16">
      <c r="P2396" s="3"/>
    </row>
    <row r="2397" spans="16:16">
      <c r="P2397" s="3"/>
    </row>
    <row r="2398" spans="16:16">
      <c r="P2398" s="3"/>
    </row>
    <row r="2399" spans="16:16">
      <c r="P2399" s="3"/>
    </row>
    <row r="2400" spans="16:16">
      <c r="P2400" s="3"/>
    </row>
    <row r="2401" spans="16:16">
      <c r="P2401" s="3"/>
    </row>
    <row r="2402" spans="16:16">
      <c r="P2402" s="3"/>
    </row>
    <row r="2403" spans="16:16">
      <c r="P2403" s="3"/>
    </row>
    <row r="2404" spans="16:16">
      <c r="P2404" s="3"/>
    </row>
    <row r="2405" spans="16:16">
      <c r="P2405" s="3"/>
    </row>
    <row r="2406" spans="16:16">
      <c r="P2406" s="3"/>
    </row>
    <row r="2407" spans="16:16">
      <c r="P2407" s="3"/>
    </row>
    <row r="2408" spans="16:16">
      <c r="P2408" s="3"/>
    </row>
    <row r="2409" spans="16:16">
      <c r="P2409" s="3"/>
    </row>
    <row r="2410" spans="16:16">
      <c r="P2410" s="3"/>
    </row>
    <row r="2411" spans="16:16">
      <c r="P2411" s="3"/>
    </row>
    <row r="2412" spans="16:16">
      <c r="P2412" s="3"/>
    </row>
    <row r="2413" spans="16:16">
      <c r="P2413" s="3"/>
    </row>
    <row r="2414" spans="16:16">
      <c r="P2414" s="3"/>
    </row>
    <row r="2415" spans="16:16">
      <c r="P2415" s="3"/>
    </row>
    <row r="2416" spans="16:16">
      <c r="P2416" s="3"/>
    </row>
    <row r="2417" spans="16:16">
      <c r="P2417" s="3"/>
    </row>
    <row r="2418" spans="16:16">
      <c r="P2418" s="3"/>
    </row>
    <row r="2419" spans="16:16">
      <c r="P2419" s="3"/>
    </row>
    <row r="2420" spans="16:16">
      <c r="P2420" s="3"/>
    </row>
    <row r="2421" spans="16:16">
      <c r="P2421" s="3"/>
    </row>
    <row r="2422" spans="16:16">
      <c r="P2422" s="3"/>
    </row>
    <row r="2423" spans="16:16">
      <c r="P2423" s="3"/>
    </row>
    <row r="2424" spans="16:16">
      <c r="P2424" s="3"/>
    </row>
    <row r="2425" spans="16:16">
      <c r="P2425" s="3"/>
    </row>
    <row r="2426" spans="16:16">
      <c r="P2426" s="3"/>
    </row>
    <row r="2427" spans="16:16">
      <c r="P2427" s="3"/>
    </row>
    <row r="2428" spans="16:16">
      <c r="P2428" s="3"/>
    </row>
    <row r="2429" spans="16:16">
      <c r="P2429" s="3"/>
    </row>
    <row r="2430" spans="16:16">
      <c r="P2430" s="3"/>
    </row>
    <row r="2431" spans="16:16">
      <c r="P2431" s="3"/>
    </row>
    <row r="2432" spans="16:16">
      <c r="P2432" s="3"/>
    </row>
    <row r="2433" spans="16:16">
      <c r="P2433" s="3"/>
    </row>
    <row r="2434" spans="16:16">
      <c r="P2434" s="3"/>
    </row>
    <row r="2435" spans="16:16">
      <c r="P2435" s="3"/>
    </row>
    <row r="2436" spans="16:16">
      <c r="P2436" s="3"/>
    </row>
    <row r="2437" spans="16:16">
      <c r="P2437" s="3"/>
    </row>
    <row r="2438" spans="16:16">
      <c r="P2438" s="3"/>
    </row>
    <row r="2439" spans="16:16">
      <c r="P2439" s="3"/>
    </row>
    <row r="2440" spans="16:16">
      <c r="P2440" s="3"/>
    </row>
    <row r="2441" spans="16:16">
      <c r="P2441" s="3"/>
    </row>
    <row r="2442" spans="16:16">
      <c r="P2442" s="3"/>
    </row>
    <row r="2443" spans="16:16">
      <c r="P2443" s="3"/>
    </row>
    <row r="2444" spans="16:16">
      <c r="P2444" s="3"/>
    </row>
    <row r="2445" spans="16:16">
      <c r="P2445" s="3"/>
    </row>
    <row r="2446" spans="16:16">
      <c r="P2446" s="3"/>
    </row>
    <row r="2447" spans="16:16">
      <c r="P2447" s="3"/>
    </row>
    <row r="2448" spans="16:16">
      <c r="P2448" s="3"/>
    </row>
    <row r="2449" spans="16:16">
      <c r="P2449" s="3"/>
    </row>
    <row r="2450" spans="16:16">
      <c r="P2450" s="3"/>
    </row>
    <row r="2451" spans="16:16">
      <c r="P2451" s="3"/>
    </row>
    <row r="2452" spans="16:16">
      <c r="P2452" s="3"/>
    </row>
    <row r="2453" spans="16:16">
      <c r="P2453" s="3"/>
    </row>
    <row r="2454" spans="16:16">
      <c r="P2454" s="3"/>
    </row>
    <row r="2455" spans="16:16">
      <c r="P2455" s="3"/>
    </row>
    <row r="2456" spans="16:16">
      <c r="P2456" s="3"/>
    </row>
    <row r="2457" spans="16:16">
      <c r="P2457" s="3"/>
    </row>
    <row r="2458" spans="16:16">
      <c r="P2458" s="3"/>
    </row>
    <row r="2459" spans="16:16">
      <c r="P2459" s="3"/>
    </row>
    <row r="2460" spans="16:16">
      <c r="P2460" s="3"/>
    </row>
    <row r="2461" spans="16:16">
      <c r="P2461" s="3"/>
    </row>
    <row r="2462" spans="16:16">
      <c r="P2462" s="3"/>
    </row>
    <row r="2463" spans="16:16">
      <c r="P2463" s="3"/>
    </row>
    <row r="2464" spans="16:16">
      <c r="P2464" s="3"/>
    </row>
    <row r="2465" spans="16:16">
      <c r="P2465" s="3"/>
    </row>
    <row r="2466" spans="16:16">
      <c r="P2466" s="3"/>
    </row>
    <row r="2467" spans="16:16">
      <c r="P2467" s="3"/>
    </row>
    <row r="2468" spans="16:16">
      <c r="P2468" s="3"/>
    </row>
    <row r="2469" spans="16:16">
      <c r="P2469" s="3"/>
    </row>
    <row r="2470" spans="16:16">
      <c r="P2470" s="3"/>
    </row>
    <row r="2471" spans="16:16">
      <c r="P2471" s="3"/>
    </row>
    <row r="2472" spans="16:16">
      <c r="P2472" s="3"/>
    </row>
    <row r="2473" spans="16:16">
      <c r="P2473" s="3"/>
    </row>
    <row r="2474" spans="16:16">
      <c r="P2474" s="3"/>
    </row>
    <row r="2475" spans="16:16">
      <c r="P2475" s="3"/>
    </row>
    <row r="2476" spans="16:16">
      <c r="P2476" s="3"/>
    </row>
    <row r="2477" spans="16:16">
      <c r="P2477" s="3"/>
    </row>
    <row r="2478" spans="16:16">
      <c r="P2478" s="3"/>
    </row>
    <row r="2479" spans="16:16">
      <c r="P2479" s="3"/>
    </row>
    <row r="2480" spans="16:16">
      <c r="P2480" s="3"/>
    </row>
    <row r="2481" spans="16:16">
      <c r="P2481" s="3"/>
    </row>
    <row r="2482" spans="16:16">
      <c r="P2482" s="3"/>
    </row>
    <row r="2483" spans="16:16">
      <c r="P2483" s="3"/>
    </row>
    <row r="2484" spans="16:16">
      <c r="P2484" s="3"/>
    </row>
    <row r="2485" spans="16:16">
      <c r="P2485" s="3"/>
    </row>
    <row r="2486" spans="16:16">
      <c r="P2486" s="3"/>
    </row>
    <row r="2487" spans="16:16">
      <c r="P2487" s="3"/>
    </row>
    <row r="2488" spans="16:16">
      <c r="P2488" s="3"/>
    </row>
    <row r="2489" spans="16:16">
      <c r="P2489" s="3"/>
    </row>
    <row r="2490" spans="16:16">
      <c r="P2490" s="3"/>
    </row>
    <row r="2491" spans="16:16">
      <c r="P2491" s="3"/>
    </row>
    <row r="2492" spans="16:16">
      <c r="P2492" s="3"/>
    </row>
    <row r="2493" spans="16:16">
      <c r="P2493" s="3"/>
    </row>
    <row r="2494" spans="16:16">
      <c r="P2494" s="3"/>
    </row>
    <row r="2495" spans="16:16">
      <c r="P2495" s="3"/>
    </row>
    <row r="2496" spans="16:16">
      <c r="P2496" s="3"/>
    </row>
    <row r="2497" spans="16:16">
      <c r="P2497" s="3"/>
    </row>
    <row r="2498" spans="16:16">
      <c r="P2498" s="3"/>
    </row>
    <row r="2499" spans="16:16">
      <c r="P2499" s="3"/>
    </row>
    <row r="2500" spans="16:16">
      <c r="P2500" s="3"/>
    </row>
    <row r="2501" spans="16:16">
      <c r="P2501" s="3"/>
    </row>
    <row r="2502" spans="16:16">
      <c r="P2502" s="3"/>
    </row>
    <row r="2503" spans="16:16">
      <c r="P2503" s="3"/>
    </row>
    <row r="2504" spans="16:16">
      <c r="P2504" s="3"/>
    </row>
    <row r="2505" spans="16:16">
      <c r="P2505" s="3"/>
    </row>
    <row r="2506" spans="16:16">
      <c r="P2506" s="3"/>
    </row>
    <row r="2507" spans="16:16">
      <c r="P2507" s="3"/>
    </row>
    <row r="2508" spans="16:16">
      <c r="P2508" s="3"/>
    </row>
    <row r="2509" spans="16:16">
      <c r="P2509" s="3"/>
    </row>
    <row r="2510" spans="16:16">
      <c r="P2510" s="3"/>
    </row>
    <row r="2511" spans="16:16">
      <c r="P2511" s="3"/>
    </row>
    <row r="2512" spans="16:16">
      <c r="P2512" s="3"/>
    </row>
    <row r="2513" spans="16:16">
      <c r="P2513" s="3"/>
    </row>
    <row r="2514" spans="16:16">
      <c r="P2514" s="3"/>
    </row>
    <row r="2515" spans="16:16">
      <c r="P2515" s="3"/>
    </row>
    <row r="2516" spans="16:16">
      <c r="P2516" s="3"/>
    </row>
    <row r="2517" spans="16:16">
      <c r="P2517" s="3"/>
    </row>
    <row r="2518" spans="16:16">
      <c r="P2518" s="3"/>
    </row>
    <row r="2519" spans="16:16">
      <c r="P2519" s="3"/>
    </row>
    <row r="2520" spans="16:16">
      <c r="P2520" s="3"/>
    </row>
    <row r="2521" spans="16:16">
      <c r="P2521" s="3"/>
    </row>
    <row r="2522" spans="16:16">
      <c r="P2522" s="3"/>
    </row>
    <row r="2523" spans="16:16">
      <c r="P2523" s="3"/>
    </row>
    <row r="2524" spans="16:16">
      <c r="P2524" s="3"/>
    </row>
    <row r="2525" spans="16:16">
      <c r="P2525" s="3"/>
    </row>
    <row r="2526" spans="16:16">
      <c r="P2526" s="3"/>
    </row>
    <row r="2527" spans="16:16">
      <c r="P2527" s="3"/>
    </row>
    <row r="2528" spans="16:16">
      <c r="P2528" s="3"/>
    </row>
    <row r="2529" spans="16:16">
      <c r="P2529" s="3"/>
    </row>
    <row r="2530" spans="16:16">
      <c r="P2530" s="3"/>
    </row>
    <row r="2531" spans="16:16">
      <c r="P2531" s="3"/>
    </row>
    <row r="2532" spans="16:16">
      <c r="P2532" s="3"/>
    </row>
    <row r="2533" spans="16:16">
      <c r="P2533" s="3"/>
    </row>
    <row r="2534" spans="16:16">
      <c r="P2534" s="3"/>
    </row>
    <row r="2535" spans="16:16">
      <c r="P2535" s="3"/>
    </row>
    <row r="2536" spans="16:16">
      <c r="P2536" s="3"/>
    </row>
    <row r="2537" spans="16:16">
      <c r="P2537" s="3"/>
    </row>
    <row r="2538" spans="16:16">
      <c r="P2538" s="3"/>
    </row>
    <row r="2539" spans="16:16">
      <c r="P2539" s="3"/>
    </row>
    <row r="2540" spans="16:16">
      <c r="P2540" s="3"/>
    </row>
    <row r="2541" spans="16:16">
      <c r="P2541" s="3"/>
    </row>
    <row r="2542" spans="16:16">
      <c r="P2542" s="3"/>
    </row>
    <row r="2543" spans="16:16">
      <c r="P2543" s="3"/>
    </row>
    <row r="2544" spans="16:16">
      <c r="P2544" s="3"/>
    </row>
    <row r="2545" spans="16:16">
      <c r="P2545" s="3"/>
    </row>
    <row r="2546" spans="16:16">
      <c r="P2546" s="3"/>
    </row>
    <row r="2547" spans="16:16">
      <c r="P2547" s="3"/>
    </row>
    <row r="2548" spans="16:16">
      <c r="P2548" s="3"/>
    </row>
    <row r="2549" spans="16:16">
      <c r="P2549" s="3"/>
    </row>
    <row r="2550" spans="16:16">
      <c r="P2550" s="3"/>
    </row>
    <row r="2551" spans="16:16">
      <c r="P2551" s="3"/>
    </row>
    <row r="2552" spans="16:16">
      <c r="P2552" s="3"/>
    </row>
    <row r="2553" spans="16:16">
      <c r="P2553" s="3"/>
    </row>
    <row r="2554" spans="16:16">
      <c r="P2554" s="3"/>
    </row>
    <row r="2555" spans="16:16">
      <c r="P2555" s="3"/>
    </row>
    <row r="2556" spans="16:16">
      <c r="P2556" s="3"/>
    </row>
    <row r="2557" spans="16:16">
      <c r="P2557" s="3"/>
    </row>
    <row r="2558" spans="16:16">
      <c r="P2558" s="3"/>
    </row>
    <row r="2559" spans="16:16">
      <c r="P2559" s="3"/>
    </row>
    <row r="2560" spans="16:16">
      <c r="P2560" s="3"/>
    </row>
    <row r="2561" spans="16:16">
      <c r="P2561" s="3"/>
    </row>
    <row r="2562" spans="16:16">
      <c r="P2562" s="3"/>
    </row>
    <row r="2563" spans="16:16">
      <c r="P2563" s="3"/>
    </row>
    <row r="2564" spans="16:16">
      <c r="P2564" s="3"/>
    </row>
    <row r="2565" spans="16:16">
      <c r="P2565" s="3"/>
    </row>
    <row r="2566" spans="16:16">
      <c r="P2566" s="3"/>
    </row>
    <row r="2567" spans="16:16">
      <c r="P2567" s="3"/>
    </row>
    <row r="2568" spans="16:16">
      <c r="P2568" s="3"/>
    </row>
    <row r="2569" spans="16:16">
      <c r="P2569" s="3"/>
    </row>
    <row r="2570" spans="16:16">
      <c r="P2570" s="3"/>
    </row>
    <row r="2571" spans="16:16">
      <c r="P2571" s="3"/>
    </row>
    <row r="2572" spans="16:16">
      <c r="P2572" s="3"/>
    </row>
    <row r="2573" spans="16:16">
      <c r="P2573" s="3"/>
    </row>
    <row r="2574" spans="16:16">
      <c r="P2574" s="3"/>
    </row>
    <row r="2575" spans="16:16">
      <c r="P2575" s="3"/>
    </row>
    <row r="2576" spans="16:16">
      <c r="P2576" s="3"/>
    </row>
    <row r="2577" spans="16:16">
      <c r="P2577" s="3"/>
    </row>
    <row r="2578" spans="16:16">
      <c r="P2578" s="3"/>
    </row>
    <row r="2579" spans="16:16">
      <c r="P2579" s="3"/>
    </row>
    <row r="2580" spans="16:16">
      <c r="P2580" s="3"/>
    </row>
    <row r="2581" spans="16:16">
      <c r="P2581" s="3"/>
    </row>
    <row r="2582" spans="16:16">
      <c r="P2582" s="3"/>
    </row>
    <row r="2583" spans="16:16">
      <c r="P2583" s="3"/>
    </row>
    <row r="2584" spans="16:16">
      <c r="P2584" s="3"/>
    </row>
    <row r="2585" spans="16:16">
      <c r="P2585" s="3"/>
    </row>
    <row r="2586" spans="16:16">
      <c r="P2586" s="3"/>
    </row>
    <row r="2587" spans="16:16">
      <c r="P2587" s="3"/>
    </row>
    <row r="2588" spans="16:16">
      <c r="P2588" s="3"/>
    </row>
    <row r="2589" spans="16:16">
      <c r="P2589" s="3"/>
    </row>
    <row r="2590" spans="16:16">
      <c r="P2590" s="3"/>
    </row>
    <row r="2591" spans="16:16">
      <c r="P2591" s="3"/>
    </row>
    <row r="2592" spans="16:16">
      <c r="P2592" s="3"/>
    </row>
    <row r="2593" spans="16:16">
      <c r="P2593" s="3"/>
    </row>
    <row r="2594" spans="16:16">
      <c r="P2594" s="3"/>
    </row>
    <row r="2595" spans="16:16">
      <c r="P2595" s="3"/>
    </row>
    <row r="2596" spans="16:16">
      <c r="P2596" s="3"/>
    </row>
    <row r="2597" spans="16:16">
      <c r="P2597" s="3"/>
    </row>
    <row r="2598" spans="16:16">
      <c r="P2598" s="3"/>
    </row>
    <row r="2599" spans="16:16">
      <c r="P2599" s="3"/>
    </row>
    <row r="2600" spans="16:16">
      <c r="P2600" s="3"/>
    </row>
    <row r="2601" spans="16:16">
      <c r="P2601" s="3"/>
    </row>
    <row r="2602" spans="16:16">
      <c r="P2602" s="3"/>
    </row>
    <row r="2603" spans="16:16">
      <c r="P2603" s="3"/>
    </row>
    <row r="2604" spans="16:16">
      <c r="P2604" s="3"/>
    </row>
    <row r="2605" spans="16:16">
      <c r="P2605" s="3"/>
    </row>
    <row r="2606" spans="16:16">
      <c r="P2606" s="3"/>
    </row>
    <row r="2607" spans="16:16">
      <c r="P2607" s="3"/>
    </row>
    <row r="2608" spans="16:16">
      <c r="P2608" s="3"/>
    </row>
    <row r="2609" spans="16:16">
      <c r="P2609" s="3"/>
    </row>
    <row r="2610" spans="16:16">
      <c r="P2610" s="3"/>
    </row>
    <row r="2611" spans="16:16">
      <c r="P2611" s="3"/>
    </row>
    <row r="2612" spans="16:16">
      <c r="P2612" s="3"/>
    </row>
    <row r="2613" spans="16:16">
      <c r="P2613" s="3"/>
    </row>
    <row r="2614" spans="16:16">
      <c r="P2614" s="3"/>
    </row>
    <row r="2615" spans="16:16">
      <c r="P2615" s="3"/>
    </row>
    <row r="2616" spans="16:16">
      <c r="P2616" s="3"/>
    </row>
    <row r="2617" spans="16:16">
      <c r="P2617" s="3"/>
    </row>
    <row r="2618" spans="16:16">
      <c r="P2618" s="3"/>
    </row>
    <row r="2619" spans="16:16">
      <c r="P2619" s="3"/>
    </row>
    <row r="2620" spans="16:16">
      <c r="P2620" s="3"/>
    </row>
    <row r="2621" spans="16:16">
      <c r="P2621" s="3"/>
    </row>
    <row r="2622" spans="16:16">
      <c r="P2622" s="3"/>
    </row>
    <row r="2623" spans="16:16">
      <c r="P2623" s="3"/>
    </row>
    <row r="2624" spans="16:16">
      <c r="P2624" s="3"/>
    </row>
    <row r="2625" spans="16:16">
      <c r="P2625" s="3"/>
    </row>
    <row r="2626" spans="16:16">
      <c r="P2626" s="3"/>
    </row>
    <row r="2627" spans="16:16">
      <c r="P2627" s="3"/>
    </row>
    <row r="2628" spans="16:16">
      <c r="P2628" s="3"/>
    </row>
    <row r="2629" spans="16:16">
      <c r="P2629" s="3"/>
    </row>
    <row r="2630" spans="16:16">
      <c r="P2630" s="3"/>
    </row>
    <row r="2631" spans="16:16">
      <c r="P2631" s="3"/>
    </row>
    <row r="2632" spans="16:16">
      <c r="P2632" s="3"/>
    </row>
    <row r="2633" spans="16:16">
      <c r="P2633" s="3"/>
    </row>
    <row r="2634" spans="16:16">
      <c r="P2634" s="3"/>
    </row>
    <row r="2635" spans="16:16">
      <c r="P2635" s="3"/>
    </row>
    <row r="2636" spans="16:16">
      <c r="P2636" s="3"/>
    </row>
    <row r="2637" spans="16:16">
      <c r="P2637" s="3"/>
    </row>
    <row r="2638" spans="16:16">
      <c r="P2638" s="3"/>
    </row>
    <row r="2639" spans="16:16">
      <c r="P2639" s="3"/>
    </row>
    <row r="2640" spans="16:16">
      <c r="P2640" s="3"/>
    </row>
    <row r="2641" spans="16:16">
      <c r="P2641" s="3"/>
    </row>
    <row r="2642" spans="16:16">
      <c r="P2642" s="3"/>
    </row>
    <row r="2643" spans="16:16">
      <c r="P2643" s="3"/>
    </row>
    <row r="2644" spans="16:16">
      <c r="P2644" s="3"/>
    </row>
    <row r="2645" spans="16:16">
      <c r="P2645" s="3"/>
    </row>
    <row r="2646" spans="16:16">
      <c r="P2646" s="3"/>
    </row>
    <row r="2647" spans="16:16">
      <c r="P2647" s="3"/>
    </row>
    <row r="2648" spans="16:16">
      <c r="P2648" s="3"/>
    </row>
    <row r="2649" spans="16:16">
      <c r="P2649" s="3"/>
    </row>
    <row r="2650" spans="16:16">
      <c r="P2650" s="3"/>
    </row>
    <row r="2651" spans="16:16">
      <c r="P2651" s="3"/>
    </row>
    <row r="2652" spans="16:16">
      <c r="P2652" s="3"/>
    </row>
    <row r="2653" spans="16:16">
      <c r="P2653" s="3"/>
    </row>
    <row r="2654" spans="16:16">
      <c r="P2654" s="3"/>
    </row>
    <row r="2655" spans="16:16">
      <c r="P2655" s="3"/>
    </row>
    <row r="2656" spans="16:16">
      <c r="P2656" s="3"/>
    </row>
    <row r="2657" spans="16:16">
      <c r="P2657" s="3"/>
    </row>
    <row r="2658" spans="16:16">
      <c r="P2658" s="3"/>
    </row>
    <row r="2659" spans="16:16">
      <c r="P2659" s="3"/>
    </row>
    <row r="2660" spans="16:16">
      <c r="P2660" s="3"/>
    </row>
    <row r="2661" spans="16:16">
      <c r="P2661" s="3"/>
    </row>
    <row r="2662" spans="16:16">
      <c r="P2662" s="3"/>
    </row>
    <row r="2663" spans="16:16">
      <c r="P2663" s="3"/>
    </row>
    <row r="2664" spans="16:16">
      <c r="P2664" s="3"/>
    </row>
    <row r="2665" spans="16:16">
      <c r="P2665" s="3"/>
    </row>
    <row r="2666" spans="16:16">
      <c r="P2666" s="3"/>
    </row>
    <row r="2667" spans="16:16">
      <c r="P2667" s="3"/>
    </row>
    <row r="2668" spans="16:16">
      <c r="P2668" s="3"/>
    </row>
    <row r="2669" spans="16:16">
      <c r="P2669" s="3"/>
    </row>
    <row r="2670" spans="16:16">
      <c r="P2670" s="3"/>
    </row>
    <row r="2671" spans="16:16">
      <c r="P2671" s="3"/>
    </row>
    <row r="2672" spans="16:16">
      <c r="P2672" s="3"/>
    </row>
    <row r="2673" spans="16:16">
      <c r="P2673" s="3"/>
    </row>
    <row r="2674" spans="16:16">
      <c r="P2674" s="3"/>
    </row>
    <row r="2675" spans="16:16">
      <c r="P2675" s="3"/>
    </row>
    <row r="2676" spans="16:16">
      <c r="P2676" s="3"/>
    </row>
    <row r="2677" spans="16:16">
      <c r="P2677" s="3"/>
    </row>
    <row r="2678" spans="16:16">
      <c r="P2678" s="3"/>
    </row>
    <row r="2679" spans="16:16">
      <c r="P2679" s="3"/>
    </row>
    <row r="2680" spans="16:16">
      <c r="P2680" s="3"/>
    </row>
    <row r="2681" spans="16:16">
      <c r="P2681" s="3"/>
    </row>
    <row r="2682" spans="16:16">
      <c r="P2682" s="3"/>
    </row>
    <row r="2683" spans="16:16">
      <c r="P2683" s="3"/>
    </row>
    <row r="2684" spans="16:16">
      <c r="P2684" s="3"/>
    </row>
    <row r="2685" spans="16:16">
      <c r="P2685" s="3"/>
    </row>
    <row r="2686" spans="16:16">
      <c r="P2686" s="3"/>
    </row>
    <row r="2687" spans="16:16">
      <c r="P2687" s="3"/>
    </row>
    <row r="2688" spans="16:16">
      <c r="P2688" s="3"/>
    </row>
    <row r="2689" spans="16:16">
      <c r="P2689" s="3"/>
    </row>
    <row r="2690" spans="16:16">
      <c r="P2690" s="3"/>
    </row>
    <row r="2691" spans="16:16">
      <c r="P2691" s="3"/>
    </row>
    <row r="2692" spans="16:16">
      <c r="P2692" s="3"/>
    </row>
    <row r="2693" spans="16:16">
      <c r="P2693" s="3"/>
    </row>
    <row r="2694" spans="16:16">
      <c r="P2694" s="3"/>
    </row>
    <row r="2695" spans="16:16">
      <c r="P2695" s="3"/>
    </row>
    <row r="2696" spans="16:16">
      <c r="P2696" s="3"/>
    </row>
    <row r="2697" spans="16:16">
      <c r="P2697" s="3"/>
    </row>
    <row r="2698" spans="16:16">
      <c r="P2698" s="3"/>
    </row>
    <row r="2699" spans="16:16">
      <c r="P2699" s="3"/>
    </row>
    <row r="2700" spans="16:16">
      <c r="P2700" s="3"/>
    </row>
    <row r="2701" spans="16:16">
      <c r="P2701" s="3"/>
    </row>
    <row r="2702" spans="16:16">
      <c r="P2702" s="3"/>
    </row>
    <row r="2703" spans="16:16">
      <c r="P2703" s="3"/>
    </row>
    <row r="2704" spans="16:16">
      <c r="P2704" s="3"/>
    </row>
    <row r="2705" spans="16:16">
      <c r="P2705" s="3"/>
    </row>
    <row r="2706" spans="16:16">
      <c r="P2706" s="3"/>
    </row>
    <row r="2707" spans="16:16">
      <c r="P2707" s="3"/>
    </row>
    <row r="2708" spans="16:16">
      <c r="P2708" s="3"/>
    </row>
    <row r="2709" spans="16:16">
      <c r="P2709" s="3"/>
    </row>
    <row r="2710" spans="16:16">
      <c r="P2710" s="3"/>
    </row>
    <row r="2711" spans="16:16">
      <c r="P2711" s="3"/>
    </row>
    <row r="2712" spans="16:16">
      <c r="P2712" s="3"/>
    </row>
    <row r="2713" spans="16:16">
      <c r="P2713" s="3"/>
    </row>
    <row r="2714" spans="16:16">
      <c r="P2714" s="3"/>
    </row>
    <row r="2715" spans="16:16">
      <c r="P2715" s="3"/>
    </row>
    <row r="2716" spans="16:16">
      <c r="P2716" s="3"/>
    </row>
    <row r="2717" spans="16:16">
      <c r="P2717" s="3"/>
    </row>
    <row r="2718" spans="16:16">
      <c r="P2718" s="3"/>
    </row>
    <row r="2719" spans="16:16">
      <c r="P2719" s="3"/>
    </row>
    <row r="2720" spans="16:16">
      <c r="P2720" s="3"/>
    </row>
    <row r="2721" spans="16:16">
      <c r="P2721" s="3"/>
    </row>
    <row r="2722" spans="16:16">
      <c r="P2722" s="3"/>
    </row>
    <row r="2723" spans="16:16">
      <c r="P2723" s="3"/>
    </row>
    <row r="2724" spans="16:16">
      <c r="P2724" s="3"/>
    </row>
    <row r="2725" spans="16:16">
      <c r="P2725" s="3"/>
    </row>
    <row r="2726" spans="16:16">
      <c r="P2726" s="3"/>
    </row>
    <row r="2727" spans="16:16">
      <c r="P2727" s="3"/>
    </row>
    <row r="2728" spans="16:16">
      <c r="P2728" s="3"/>
    </row>
    <row r="2729" spans="16:16">
      <c r="P2729" s="3"/>
    </row>
    <row r="2730" spans="16:16">
      <c r="P2730" s="3"/>
    </row>
    <row r="2731" spans="16:16">
      <c r="P2731" s="3"/>
    </row>
    <row r="2732" spans="16:16">
      <c r="P2732" s="3"/>
    </row>
    <row r="2733" spans="16:16">
      <c r="P2733" s="3"/>
    </row>
    <row r="2734" spans="16:16">
      <c r="P2734" s="3"/>
    </row>
    <row r="2735" spans="16:16">
      <c r="P2735" s="3"/>
    </row>
    <row r="2736" spans="16:16">
      <c r="P2736" s="3"/>
    </row>
    <row r="2737" spans="16:16">
      <c r="P2737" s="3"/>
    </row>
    <row r="2738" spans="16:16">
      <c r="P2738" s="3"/>
    </row>
    <row r="2739" spans="16:16">
      <c r="P2739" s="3"/>
    </row>
    <row r="2740" spans="16:16">
      <c r="P2740" s="3"/>
    </row>
    <row r="2741" spans="16:16">
      <c r="P2741" s="3"/>
    </row>
    <row r="2742" spans="16:16">
      <c r="P2742" s="3"/>
    </row>
    <row r="2743" spans="16:16">
      <c r="P2743" s="3"/>
    </row>
    <row r="2744" spans="16:16">
      <c r="P2744" s="3"/>
    </row>
    <row r="2745" spans="16:16">
      <c r="P2745" s="3"/>
    </row>
    <row r="2746" spans="16:16">
      <c r="P2746" s="3"/>
    </row>
    <row r="2747" spans="16:16">
      <c r="P2747" s="3"/>
    </row>
    <row r="2748" spans="16:16">
      <c r="P2748" s="3"/>
    </row>
    <row r="2749" spans="16:16">
      <c r="P2749" s="3"/>
    </row>
    <row r="2750" spans="16:16">
      <c r="P2750" s="3"/>
    </row>
    <row r="2751" spans="16:16">
      <c r="P2751" s="3"/>
    </row>
    <row r="2752" spans="16:16">
      <c r="P2752" s="3"/>
    </row>
    <row r="2753" spans="16:16">
      <c r="P2753" s="3"/>
    </row>
    <row r="2754" spans="16:16">
      <c r="P2754" s="3"/>
    </row>
    <row r="2755" spans="16:16">
      <c r="P2755" s="3"/>
    </row>
    <row r="2756" spans="16:16">
      <c r="P2756" s="3"/>
    </row>
    <row r="2757" spans="16:16">
      <c r="P2757" s="3"/>
    </row>
    <row r="2758" spans="16:16">
      <c r="P2758" s="3"/>
    </row>
    <row r="2759" spans="16:16">
      <c r="P2759" s="3"/>
    </row>
    <row r="2760" spans="16:16">
      <c r="P2760" s="3"/>
    </row>
    <row r="2761" spans="16:16">
      <c r="P2761" s="3"/>
    </row>
    <row r="2762" spans="16:16">
      <c r="P2762" s="3"/>
    </row>
    <row r="2763" spans="16:16">
      <c r="P2763" s="3"/>
    </row>
    <row r="2764" spans="16:16">
      <c r="P2764" s="3"/>
    </row>
    <row r="2765" spans="16:16">
      <c r="P2765" s="3"/>
    </row>
    <row r="2766" spans="16:16">
      <c r="P2766" s="3"/>
    </row>
    <row r="2767" spans="16:16">
      <c r="P2767" s="3"/>
    </row>
    <row r="2768" spans="16:16">
      <c r="P2768" s="3"/>
    </row>
    <row r="2769" spans="16:16">
      <c r="P2769" s="3"/>
    </row>
    <row r="2770" spans="16:16">
      <c r="P2770" s="3"/>
    </row>
    <row r="2771" spans="16:16">
      <c r="P2771" s="3"/>
    </row>
    <row r="2772" spans="16:16">
      <c r="P2772" s="3"/>
    </row>
    <row r="2773" spans="16:16">
      <c r="P2773" s="3"/>
    </row>
    <row r="2774" spans="16:16">
      <c r="P2774" s="3"/>
    </row>
    <row r="2775" spans="16:16">
      <c r="P2775" s="3"/>
    </row>
    <row r="2776" spans="16:16">
      <c r="P2776" s="3"/>
    </row>
    <row r="2777" spans="16:16">
      <c r="P2777" s="3"/>
    </row>
    <row r="2778" spans="16:16">
      <c r="P2778" s="3"/>
    </row>
    <row r="2779" spans="16:16">
      <c r="P2779" s="3"/>
    </row>
    <row r="2780" spans="16:16">
      <c r="P2780" s="3"/>
    </row>
    <row r="2781" spans="16:16">
      <c r="P2781" s="3"/>
    </row>
    <row r="2782" spans="16:16">
      <c r="P2782" s="3"/>
    </row>
    <row r="2783" spans="16:16">
      <c r="P2783" s="3"/>
    </row>
    <row r="2784" spans="16:16">
      <c r="P2784" s="3"/>
    </row>
    <row r="2785" spans="16:16">
      <c r="P2785" s="3"/>
    </row>
    <row r="2786" spans="16:16">
      <c r="P2786" s="3"/>
    </row>
    <row r="2787" spans="16:16">
      <c r="P2787" s="3"/>
    </row>
    <row r="2788" spans="16:16">
      <c r="P2788" s="3"/>
    </row>
    <row r="2789" spans="16:16">
      <c r="P2789" s="3"/>
    </row>
    <row r="2790" spans="16:16">
      <c r="P2790" s="3"/>
    </row>
    <row r="2791" spans="16:16">
      <c r="P2791" s="3"/>
    </row>
    <row r="2792" spans="16:16">
      <c r="P2792" s="3"/>
    </row>
    <row r="2793" spans="16:16">
      <c r="P2793" s="3"/>
    </row>
    <row r="2794" spans="16:16">
      <c r="P2794" s="3"/>
    </row>
    <row r="2795" spans="16:16">
      <c r="P2795" s="3"/>
    </row>
    <row r="2796" spans="16:16">
      <c r="P2796" s="3"/>
    </row>
    <row r="2797" spans="16:16">
      <c r="P2797" s="3"/>
    </row>
    <row r="2798" spans="16:16">
      <c r="P2798" s="3"/>
    </row>
    <row r="2799" spans="16:16">
      <c r="P2799" s="3"/>
    </row>
    <row r="2800" spans="16:16">
      <c r="P2800" s="3"/>
    </row>
    <row r="2801" spans="16:16">
      <c r="P2801" s="3"/>
    </row>
    <row r="2802" spans="16:16">
      <c r="P2802" s="3"/>
    </row>
    <row r="2803" spans="16:16">
      <c r="P2803" s="3"/>
    </row>
    <row r="2804" spans="16:16">
      <c r="P2804" s="3"/>
    </row>
    <row r="2805" spans="16:16">
      <c r="P2805" s="3"/>
    </row>
    <row r="2806" spans="16:16">
      <c r="P2806" s="3"/>
    </row>
    <row r="2807" spans="16:16">
      <c r="P2807" s="3"/>
    </row>
    <row r="2808" spans="16:16">
      <c r="P2808" s="3"/>
    </row>
    <row r="2809" spans="16:16">
      <c r="P2809" s="3"/>
    </row>
    <row r="2810" spans="16:16">
      <c r="P2810" s="3"/>
    </row>
    <row r="2811" spans="16:16">
      <c r="P2811" s="3"/>
    </row>
    <row r="2812" spans="16:16">
      <c r="P2812" s="3"/>
    </row>
    <row r="2813" spans="16:16">
      <c r="P2813" s="3"/>
    </row>
    <row r="2814" spans="16:16">
      <c r="P2814" s="3"/>
    </row>
    <row r="2815" spans="16:16">
      <c r="P2815" s="3"/>
    </row>
    <row r="2816" spans="16:16">
      <c r="P2816" s="3"/>
    </row>
    <row r="2817" spans="16:16">
      <c r="P2817" s="3"/>
    </row>
    <row r="2818" spans="16:16">
      <c r="P2818" s="3"/>
    </row>
    <row r="2819" spans="16:16">
      <c r="P2819" s="3"/>
    </row>
    <row r="2820" spans="16:16">
      <c r="P2820" s="3"/>
    </row>
    <row r="2821" spans="16:16">
      <c r="P2821" s="3"/>
    </row>
    <row r="2822" spans="16:16">
      <c r="P2822" s="3"/>
    </row>
    <row r="2823" spans="16:16">
      <c r="P2823" s="3"/>
    </row>
    <row r="2824" spans="16:16">
      <c r="P2824" s="3"/>
    </row>
    <row r="2825" spans="16:16">
      <c r="P2825" s="3"/>
    </row>
    <row r="2826" spans="16:16">
      <c r="P2826" s="3"/>
    </row>
    <row r="2827" spans="16:16">
      <c r="P2827" s="3"/>
    </row>
    <row r="2828" spans="16:16">
      <c r="P2828" s="3"/>
    </row>
    <row r="2829" spans="16:16">
      <c r="P2829" s="3"/>
    </row>
    <row r="2830" spans="16:16">
      <c r="P2830" s="3"/>
    </row>
    <row r="2831" spans="16:16">
      <c r="P2831" s="3"/>
    </row>
    <row r="2832" spans="16:16">
      <c r="P2832" s="3"/>
    </row>
    <row r="2833" spans="16:16">
      <c r="P2833" s="3"/>
    </row>
    <row r="2834" spans="16:16">
      <c r="P2834" s="3"/>
    </row>
    <row r="2835" spans="16:16">
      <c r="P2835" s="3"/>
    </row>
    <row r="2836" spans="16:16">
      <c r="P2836" s="3"/>
    </row>
    <row r="2837" spans="16:16">
      <c r="P2837" s="3"/>
    </row>
    <row r="2838" spans="16:16">
      <c r="P2838" s="3"/>
    </row>
    <row r="2839" spans="16:16">
      <c r="P2839" s="3"/>
    </row>
    <row r="2840" spans="16:16">
      <c r="P2840" s="3"/>
    </row>
    <row r="2841" spans="16:16">
      <c r="P2841" s="3"/>
    </row>
    <row r="2842" spans="16:16">
      <c r="P2842" s="3"/>
    </row>
    <row r="2843" spans="16:16">
      <c r="P2843" s="3"/>
    </row>
    <row r="2844" spans="16:16">
      <c r="P2844" s="3"/>
    </row>
    <row r="2845" spans="16:16">
      <c r="P2845" s="3"/>
    </row>
    <row r="2846" spans="16:16">
      <c r="P2846" s="3"/>
    </row>
    <row r="2847" spans="16:16">
      <c r="P2847" s="3"/>
    </row>
    <row r="2848" spans="16:16">
      <c r="P2848" s="3"/>
    </row>
    <row r="2849" spans="16:16">
      <c r="P2849" s="3"/>
    </row>
    <row r="2850" spans="16:16">
      <c r="P2850" s="3"/>
    </row>
    <row r="2851" spans="16:16">
      <c r="P2851" s="3"/>
    </row>
    <row r="2852" spans="16:16">
      <c r="P2852" s="3"/>
    </row>
    <row r="2853" spans="16:16">
      <c r="P2853" s="3"/>
    </row>
    <row r="2854" spans="16:16">
      <c r="P2854" s="3"/>
    </row>
    <row r="2855" spans="16:16">
      <c r="P2855" s="3"/>
    </row>
    <row r="2856" spans="16:16">
      <c r="P2856" s="3"/>
    </row>
    <row r="2857" spans="16:16">
      <c r="P2857" s="3"/>
    </row>
    <row r="2858" spans="16:16">
      <c r="P2858" s="3"/>
    </row>
    <row r="2859" spans="16:16">
      <c r="P2859" s="3"/>
    </row>
    <row r="2860" spans="16:16">
      <c r="P2860" s="3"/>
    </row>
    <row r="2861" spans="16:16">
      <c r="P2861" s="3"/>
    </row>
    <row r="2862" spans="16:16">
      <c r="P2862" s="3"/>
    </row>
    <row r="2863" spans="16:16">
      <c r="P2863" s="3"/>
    </row>
    <row r="2864" spans="16:16">
      <c r="P2864" s="3"/>
    </row>
    <row r="2865" spans="16:16">
      <c r="P2865" s="3"/>
    </row>
    <row r="2866" spans="16:16">
      <c r="P2866" s="3"/>
    </row>
    <row r="2867" spans="16:16">
      <c r="P2867" s="3"/>
    </row>
    <row r="2868" spans="16:16">
      <c r="P2868" s="3"/>
    </row>
    <row r="2869" spans="16:16">
      <c r="P2869" s="3"/>
    </row>
    <row r="2870" spans="16:16">
      <c r="P2870" s="3"/>
    </row>
    <row r="2871" spans="16:16">
      <c r="P2871" s="3"/>
    </row>
    <row r="2872" spans="16:16">
      <c r="P2872" s="3"/>
    </row>
    <row r="2873" spans="16:16">
      <c r="P2873" s="3"/>
    </row>
    <row r="2874" spans="16:16">
      <c r="P2874" s="3"/>
    </row>
    <row r="2875" spans="16:16">
      <c r="P2875" s="3"/>
    </row>
    <row r="2876" spans="16:16">
      <c r="P2876" s="3"/>
    </row>
    <row r="2877" spans="16:16">
      <c r="P2877" s="3"/>
    </row>
    <row r="2878" spans="16:16">
      <c r="P2878" s="3"/>
    </row>
    <row r="2879" spans="16:16">
      <c r="P2879" s="3"/>
    </row>
    <row r="2880" spans="16:16">
      <c r="P2880" s="3"/>
    </row>
    <row r="2881" spans="16:16">
      <c r="P2881" s="3"/>
    </row>
    <row r="2882" spans="16:16">
      <c r="P2882" s="3"/>
    </row>
    <row r="2883" spans="16:16">
      <c r="P2883" s="3"/>
    </row>
    <row r="2884" spans="16:16">
      <c r="P2884" s="3"/>
    </row>
    <row r="2885" spans="16:16">
      <c r="P2885" s="3"/>
    </row>
    <row r="2886" spans="16:16">
      <c r="P2886" s="3"/>
    </row>
    <row r="2887" spans="16:16">
      <c r="P2887" s="3"/>
    </row>
    <row r="2888" spans="16:16">
      <c r="P2888" s="3"/>
    </row>
    <row r="2889" spans="16:16">
      <c r="P2889" s="3"/>
    </row>
    <row r="2890" spans="16:16">
      <c r="P2890" s="3"/>
    </row>
    <row r="2891" spans="16:16">
      <c r="P2891" s="3"/>
    </row>
    <row r="2892" spans="16:16">
      <c r="P2892" s="3"/>
    </row>
    <row r="2893" spans="16:16">
      <c r="P2893" s="3"/>
    </row>
    <row r="2894" spans="16:16">
      <c r="P2894" s="3"/>
    </row>
    <row r="2895" spans="16:16">
      <c r="P2895" s="3"/>
    </row>
    <row r="2896" spans="16:16">
      <c r="P2896" s="3"/>
    </row>
    <row r="2897" spans="16:16">
      <c r="P2897" s="3"/>
    </row>
    <row r="2898" spans="16:16">
      <c r="P2898" s="3"/>
    </row>
    <row r="2899" spans="16:16">
      <c r="P2899" s="3"/>
    </row>
    <row r="2900" spans="16:16">
      <c r="P2900" s="3"/>
    </row>
    <row r="2901" spans="16:16">
      <c r="P2901" s="3"/>
    </row>
    <row r="2902" spans="16:16">
      <c r="P2902" s="3"/>
    </row>
    <row r="2903" spans="16:16">
      <c r="P2903" s="3"/>
    </row>
    <row r="2904" spans="16:16">
      <c r="P2904" s="3"/>
    </row>
    <row r="2905" spans="16:16">
      <c r="P2905" s="3"/>
    </row>
    <row r="2906" spans="16:16">
      <c r="P2906" s="3"/>
    </row>
    <row r="2907" spans="16:16">
      <c r="P2907" s="3"/>
    </row>
    <row r="2908" spans="16:16">
      <c r="P2908" s="3"/>
    </row>
    <row r="2909" spans="16:16">
      <c r="P2909" s="3"/>
    </row>
    <row r="2910" spans="16:16">
      <c r="P2910" s="3"/>
    </row>
    <row r="2911" spans="16:16">
      <c r="P2911" s="3"/>
    </row>
    <row r="2912" spans="16:16">
      <c r="P2912" s="3"/>
    </row>
    <row r="2913" spans="16:16">
      <c r="P2913" s="3"/>
    </row>
    <row r="2914" spans="16:16">
      <c r="P2914" s="3"/>
    </row>
    <row r="2915" spans="16:16">
      <c r="P2915" s="3"/>
    </row>
    <row r="2916" spans="16:16">
      <c r="P2916" s="3"/>
    </row>
    <row r="2917" spans="16:16">
      <c r="P2917" s="3"/>
    </row>
    <row r="2918" spans="16:16">
      <c r="P2918" s="3"/>
    </row>
    <row r="2919" spans="16:16">
      <c r="P2919" s="3"/>
    </row>
    <row r="2920" spans="16:16">
      <c r="P2920" s="3"/>
    </row>
    <row r="2921" spans="16:16">
      <c r="P2921" s="3"/>
    </row>
    <row r="2922" spans="16:16">
      <c r="P2922" s="3"/>
    </row>
    <row r="2923" spans="16:16">
      <c r="P2923" s="3"/>
    </row>
    <row r="2924" spans="16:16">
      <c r="P2924" s="3"/>
    </row>
    <row r="2925" spans="16:16">
      <c r="P2925" s="3"/>
    </row>
    <row r="2926" spans="16:16">
      <c r="P2926" s="3"/>
    </row>
    <row r="2927" spans="16:16">
      <c r="P2927" s="3"/>
    </row>
    <row r="2928" spans="16:16">
      <c r="P2928" s="3"/>
    </row>
    <row r="2929" spans="16:16">
      <c r="P2929" s="3"/>
    </row>
    <row r="2930" spans="16:16">
      <c r="P2930" s="3"/>
    </row>
    <row r="2931" spans="16:16">
      <c r="P2931" s="3"/>
    </row>
    <row r="2932" spans="16:16">
      <c r="P2932" s="3"/>
    </row>
    <row r="2933" spans="16:16">
      <c r="P2933" s="3"/>
    </row>
    <row r="2934" spans="16:16">
      <c r="P2934" s="3"/>
    </row>
    <row r="2935" spans="16:16">
      <c r="P2935" s="3"/>
    </row>
    <row r="2936" spans="16:16">
      <c r="P2936" s="3"/>
    </row>
    <row r="2937" spans="16:16">
      <c r="P2937" s="3"/>
    </row>
    <row r="2938" spans="16:16">
      <c r="P2938" s="3"/>
    </row>
    <row r="2939" spans="16:16">
      <c r="P2939" s="3"/>
    </row>
    <row r="2940" spans="16:16">
      <c r="P2940" s="3"/>
    </row>
    <row r="2941" spans="16:16">
      <c r="P2941" s="3"/>
    </row>
    <row r="2942" spans="16:16">
      <c r="P2942" s="3"/>
    </row>
    <row r="2943" spans="16:16">
      <c r="P2943" s="3"/>
    </row>
    <row r="2944" spans="16:16">
      <c r="P2944" s="3"/>
    </row>
    <row r="2945" spans="16:16">
      <c r="P2945" s="3"/>
    </row>
    <row r="2946" spans="16:16">
      <c r="P2946" s="3"/>
    </row>
    <row r="2947" spans="16:16">
      <c r="P2947" s="3"/>
    </row>
    <row r="2948" spans="16:16">
      <c r="P2948" s="3"/>
    </row>
    <row r="2949" spans="16:16">
      <c r="P2949" s="3"/>
    </row>
    <row r="2950" spans="16:16">
      <c r="P2950" s="3"/>
    </row>
    <row r="2951" spans="16:16">
      <c r="P2951" s="3"/>
    </row>
    <row r="2952" spans="16:16">
      <c r="P2952" s="3"/>
    </row>
    <row r="2953" spans="16:16">
      <c r="P2953" s="3"/>
    </row>
    <row r="2954" spans="16:16">
      <c r="P2954" s="3"/>
    </row>
    <row r="2955" spans="16:16">
      <c r="P2955" s="3"/>
    </row>
    <row r="2956" spans="16:16">
      <c r="P2956" s="3"/>
    </row>
    <row r="2957" spans="16:16">
      <c r="P2957" s="3"/>
    </row>
    <row r="2958" spans="16:16">
      <c r="P2958" s="3"/>
    </row>
    <row r="2959" spans="16:16">
      <c r="P2959" s="3"/>
    </row>
    <row r="2960" spans="16:16">
      <c r="P2960" s="3"/>
    </row>
    <row r="2961" spans="16:16">
      <c r="P2961" s="3"/>
    </row>
    <row r="2962" spans="16:16">
      <c r="P2962" s="3"/>
    </row>
    <row r="2963" spans="16:16">
      <c r="P2963" s="3"/>
    </row>
    <row r="2964" spans="16:16">
      <c r="P2964" s="3"/>
    </row>
    <row r="2965" spans="16:16">
      <c r="P2965" s="3"/>
    </row>
    <row r="2966" spans="16:16">
      <c r="P2966" s="3"/>
    </row>
    <row r="2967" spans="16:16">
      <c r="P2967" s="3"/>
    </row>
    <row r="2968" spans="16:16">
      <c r="P2968" s="3"/>
    </row>
    <row r="2969" spans="16:16">
      <c r="P2969" s="3"/>
    </row>
    <row r="2970" spans="16:16">
      <c r="P2970" s="3"/>
    </row>
    <row r="2971" spans="16:16">
      <c r="P2971" s="3"/>
    </row>
    <row r="2972" spans="16:16">
      <c r="P2972" s="3"/>
    </row>
    <row r="2973" spans="16:16">
      <c r="P2973" s="3"/>
    </row>
    <row r="2974" spans="16:16">
      <c r="P2974" s="3"/>
    </row>
    <row r="2975" spans="16:16">
      <c r="P2975" s="3"/>
    </row>
    <row r="2976" spans="16:16">
      <c r="P2976" s="3"/>
    </row>
    <row r="2977" spans="16:16">
      <c r="P2977" s="3"/>
    </row>
    <row r="2978" spans="16:16">
      <c r="P2978" s="3"/>
    </row>
    <row r="2979" spans="16:16">
      <c r="P2979" s="3"/>
    </row>
    <row r="2980" spans="16:16">
      <c r="P2980" s="3"/>
    </row>
    <row r="2981" spans="16:16">
      <c r="P2981" s="3"/>
    </row>
    <row r="2982" spans="16:16">
      <c r="P2982" s="3"/>
    </row>
    <row r="2983" spans="16:16">
      <c r="P2983" s="3"/>
    </row>
    <row r="2984" spans="16:16">
      <c r="P2984" s="3"/>
    </row>
    <row r="2985" spans="16:16">
      <c r="P2985" s="3"/>
    </row>
    <row r="2986" spans="16:16">
      <c r="P2986" s="3"/>
    </row>
    <row r="2987" spans="16:16">
      <c r="P2987" s="3"/>
    </row>
    <row r="2988" spans="16:16">
      <c r="P2988" s="3"/>
    </row>
    <row r="2989" spans="16:16">
      <c r="P2989" s="3"/>
    </row>
    <row r="2990" spans="16:16">
      <c r="P2990" s="3"/>
    </row>
    <row r="2991" spans="16:16">
      <c r="P2991" s="3"/>
    </row>
    <row r="2992" spans="16:16">
      <c r="P2992" s="3"/>
    </row>
    <row r="2993" spans="16:16">
      <c r="P2993" s="3"/>
    </row>
    <row r="2994" spans="16:16">
      <c r="P2994" s="3"/>
    </row>
    <row r="2995" spans="16:16">
      <c r="P2995" s="3"/>
    </row>
    <row r="2996" spans="16:16">
      <c r="P2996" s="3"/>
    </row>
    <row r="2997" spans="16:16">
      <c r="P2997" s="3"/>
    </row>
    <row r="2998" spans="16:16">
      <c r="P2998" s="3"/>
    </row>
    <row r="2999" spans="16:16">
      <c r="P2999" s="3"/>
    </row>
    <row r="3000" spans="16:16">
      <c r="P3000" s="3"/>
    </row>
    <row r="3001" spans="16:16">
      <c r="P3001" s="3"/>
    </row>
    <row r="3002" spans="16:16">
      <c r="P3002" s="3"/>
    </row>
    <row r="3003" spans="16:16">
      <c r="P3003" s="3"/>
    </row>
    <row r="3004" spans="16:16">
      <c r="P3004" s="3"/>
    </row>
    <row r="3005" spans="16:16">
      <c r="P3005" s="3"/>
    </row>
    <row r="3006" spans="16:16">
      <c r="P3006" s="3"/>
    </row>
    <row r="3007" spans="16:16">
      <c r="P3007" s="3"/>
    </row>
    <row r="3008" spans="16:16">
      <c r="P3008" s="3"/>
    </row>
    <row r="3009" spans="16:16">
      <c r="P3009" s="3"/>
    </row>
    <row r="3010" spans="16:16">
      <c r="P3010" s="3"/>
    </row>
    <row r="3011" spans="16:16">
      <c r="P3011" s="3"/>
    </row>
    <row r="3012" spans="16:16">
      <c r="P3012" s="3"/>
    </row>
    <row r="3013" spans="16:16">
      <c r="P3013" s="3"/>
    </row>
    <row r="3014" spans="16:16">
      <c r="P3014" s="3"/>
    </row>
    <row r="3015" spans="16:16">
      <c r="P3015" s="3"/>
    </row>
    <row r="3016" spans="16:16">
      <c r="P3016" s="3"/>
    </row>
    <row r="3017" spans="16:16">
      <c r="P3017" s="3"/>
    </row>
    <row r="3018" spans="16:16">
      <c r="P3018" s="3"/>
    </row>
    <row r="3019" spans="16:16">
      <c r="P3019" s="3"/>
    </row>
    <row r="3020" spans="16:16">
      <c r="P3020" s="3"/>
    </row>
    <row r="3021" spans="16:16">
      <c r="P3021" s="3"/>
    </row>
    <row r="3022" spans="16:16">
      <c r="P3022" s="3"/>
    </row>
    <row r="3023" spans="16:16">
      <c r="P3023" s="3"/>
    </row>
    <row r="3024" spans="16:16">
      <c r="P3024" s="3"/>
    </row>
    <row r="3025" spans="16:16">
      <c r="P3025" s="3"/>
    </row>
    <row r="3026" spans="16:16">
      <c r="P3026" s="3"/>
    </row>
    <row r="3027" spans="16:16">
      <c r="P3027" s="3"/>
    </row>
    <row r="3028" spans="16:16">
      <c r="P3028" s="3"/>
    </row>
    <row r="3029" spans="16:16">
      <c r="P3029" s="3"/>
    </row>
    <row r="3030" spans="16:16">
      <c r="P3030" s="3"/>
    </row>
    <row r="3031" spans="16:16">
      <c r="P3031" s="3"/>
    </row>
    <row r="3032" spans="16:16">
      <c r="P3032" s="3"/>
    </row>
    <row r="3033" spans="16:16">
      <c r="P3033" s="3"/>
    </row>
    <row r="3034" spans="16:16">
      <c r="P3034" s="3"/>
    </row>
    <row r="3035" spans="16:16">
      <c r="P3035" s="3"/>
    </row>
    <row r="3036" spans="16:16">
      <c r="P3036" s="3"/>
    </row>
    <row r="3037" spans="16:16">
      <c r="P3037" s="3"/>
    </row>
    <row r="3038" spans="16:16">
      <c r="P3038" s="3"/>
    </row>
    <row r="3039" spans="16:16">
      <c r="P3039" s="3"/>
    </row>
    <row r="3040" spans="16:16">
      <c r="P3040" s="3"/>
    </row>
    <row r="3041" spans="16:16">
      <c r="P3041" s="3"/>
    </row>
    <row r="3042" spans="16:16">
      <c r="P3042" s="3"/>
    </row>
    <row r="3043" spans="16:16">
      <c r="P3043" s="3"/>
    </row>
    <row r="3044" spans="16:16">
      <c r="P3044" s="3"/>
    </row>
    <row r="3045" spans="16:16">
      <c r="P3045" s="3"/>
    </row>
    <row r="3046" spans="16:16">
      <c r="P3046" s="3"/>
    </row>
    <row r="3047" spans="16:16">
      <c r="P3047" s="3"/>
    </row>
    <row r="3048" spans="16:16">
      <c r="P3048" s="3"/>
    </row>
    <row r="3049" spans="16:16">
      <c r="P3049" s="3"/>
    </row>
    <row r="3050" spans="16:16">
      <c r="P3050" s="3"/>
    </row>
    <row r="3051" spans="16:16">
      <c r="P3051" s="3"/>
    </row>
    <row r="3052" spans="16:16">
      <c r="P3052" s="3"/>
    </row>
    <row r="3053" spans="16:16">
      <c r="P3053" s="3"/>
    </row>
    <row r="3054" spans="16:16">
      <c r="P3054" s="3"/>
    </row>
    <row r="3055" spans="16:16">
      <c r="P3055" s="3"/>
    </row>
    <row r="3056" spans="16:16">
      <c r="P3056" s="3"/>
    </row>
    <row r="3057" spans="16:16">
      <c r="P3057" s="3"/>
    </row>
    <row r="3058" spans="16:16">
      <c r="P3058" s="3"/>
    </row>
    <row r="3059" spans="16:16">
      <c r="P3059" s="3"/>
    </row>
    <row r="3060" spans="16:16">
      <c r="P3060" s="3"/>
    </row>
    <row r="3061" spans="16:16">
      <c r="P3061" s="3"/>
    </row>
    <row r="3062" spans="16:16">
      <c r="P3062" s="3"/>
    </row>
    <row r="3063" spans="16:16">
      <c r="P3063" s="3"/>
    </row>
    <row r="3064" spans="16:16">
      <c r="P3064" s="3"/>
    </row>
    <row r="3065" spans="16:16">
      <c r="P3065" s="3"/>
    </row>
    <row r="3066" spans="16:16">
      <c r="P3066" s="3"/>
    </row>
    <row r="3067" spans="16:16">
      <c r="P3067" s="3"/>
    </row>
    <row r="3068" spans="16:16">
      <c r="P3068" s="3"/>
    </row>
    <row r="3069" spans="16:16">
      <c r="P3069" s="3"/>
    </row>
    <row r="3070" spans="16:16">
      <c r="P3070" s="3"/>
    </row>
    <row r="3071" spans="16:16">
      <c r="P3071" s="3"/>
    </row>
    <row r="3072" spans="16:16">
      <c r="P3072" s="3"/>
    </row>
    <row r="3073" spans="16:16">
      <c r="P3073" s="3"/>
    </row>
    <row r="3074" spans="16:16">
      <c r="P3074" s="3"/>
    </row>
    <row r="3075" spans="16:16">
      <c r="P3075" s="3"/>
    </row>
    <row r="3076" spans="16:16">
      <c r="P3076" s="3"/>
    </row>
    <row r="3077" spans="16:16">
      <c r="P3077" s="3"/>
    </row>
    <row r="3078" spans="16:16">
      <c r="P3078" s="3"/>
    </row>
    <row r="3079" spans="16:16">
      <c r="P3079" s="3"/>
    </row>
    <row r="3080" spans="16:16">
      <c r="P3080" s="3"/>
    </row>
    <row r="3081" spans="16:16">
      <c r="P3081" s="3"/>
    </row>
    <row r="3082" spans="16:16">
      <c r="P3082" s="3"/>
    </row>
    <row r="3083" spans="16:16">
      <c r="P3083" s="3"/>
    </row>
    <row r="3084" spans="16:16">
      <c r="P3084" s="3"/>
    </row>
    <row r="3085" spans="16:16">
      <c r="P3085" s="3"/>
    </row>
    <row r="3086" spans="16:16">
      <c r="P3086" s="3"/>
    </row>
    <row r="3087" spans="16:16">
      <c r="P3087" s="3"/>
    </row>
    <row r="3088" spans="16:16">
      <c r="P3088" s="3"/>
    </row>
    <row r="3089" spans="16:16">
      <c r="P3089" s="3"/>
    </row>
    <row r="3090" spans="16:16">
      <c r="P3090" s="3"/>
    </row>
    <row r="3091" spans="16:16">
      <c r="P3091" s="3"/>
    </row>
    <row r="3092" spans="16:16">
      <c r="P3092" s="3"/>
    </row>
    <row r="3093" spans="16:16">
      <c r="P3093" s="3"/>
    </row>
    <row r="3094" spans="16:16">
      <c r="P3094" s="3"/>
    </row>
    <row r="3095" spans="16:16">
      <c r="P3095" s="3"/>
    </row>
    <row r="3096" spans="16:16">
      <c r="P3096" s="3"/>
    </row>
    <row r="3097" spans="16:16">
      <c r="P3097" s="3"/>
    </row>
    <row r="3098" spans="16:16">
      <c r="P3098" s="3"/>
    </row>
    <row r="3099" spans="16:16">
      <c r="P3099" s="3"/>
    </row>
    <row r="3100" spans="16:16">
      <c r="P3100" s="3"/>
    </row>
    <row r="3101" spans="16:16">
      <c r="P3101" s="3"/>
    </row>
    <row r="3102" spans="16:16">
      <c r="P3102" s="3"/>
    </row>
    <row r="3103" spans="16:16">
      <c r="P3103" s="3"/>
    </row>
    <row r="3104" spans="16:16">
      <c r="P3104" s="3"/>
    </row>
    <row r="3105" spans="16:16">
      <c r="P3105" s="3"/>
    </row>
    <row r="3106" spans="16:16">
      <c r="P3106" s="3"/>
    </row>
    <row r="3107" spans="16:16">
      <c r="P3107" s="3"/>
    </row>
    <row r="3108" spans="16:16">
      <c r="P3108" s="3"/>
    </row>
    <row r="3109" spans="16:16">
      <c r="P3109" s="3"/>
    </row>
    <row r="3110" spans="16:16">
      <c r="P3110" s="3"/>
    </row>
    <row r="3111" spans="16:16">
      <c r="P3111" s="3"/>
    </row>
    <row r="3112" spans="16:16">
      <c r="P3112" s="3"/>
    </row>
    <row r="3113" spans="16:16">
      <c r="P3113" s="3"/>
    </row>
    <row r="3114" spans="16:16">
      <c r="P3114" s="3"/>
    </row>
    <row r="3115" spans="16:16">
      <c r="P3115" s="3"/>
    </row>
    <row r="3116" spans="16:16">
      <c r="P3116" s="3"/>
    </row>
    <row r="3117" spans="16:16">
      <c r="P3117" s="3"/>
    </row>
    <row r="3118" spans="16:16">
      <c r="P3118" s="3"/>
    </row>
    <row r="3119" spans="16:16">
      <c r="P3119" s="3"/>
    </row>
    <row r="3120" spans="16:16">
      <c r="P3120" s="3"/>
    </row>
    <row r="3121" spans="16:16">
      <c r="P3121" s="3"/>
    </row>
    <row r="3122" spans="16:16">
      <c r="P3122" s="3"/>
    </row>
    <row r="3123" spans="16:16">
      <c r="P3123" s="3"/>
    </row>
    <row r="3124" spans="16:16">
      <c r="P3124" s="3"/>
    </row>
    <row r="3125" spans="16:16">
      <c r="P3125" s="3"/>
    </row>
    <row r="3126" spans="16:16">
      <c r="P3126" s="3"/>
    </row>
    <row r="3127" spans="16:16">
      <c r="P3127" s="3"/>
    </row>
    <row r="3128" spans="16:16">
      <c r="P3128" s="3"/>
    </row>
    <row r="3129" spans="16:16">
      <c r="P3129" s="3"/>
    </row>
    <row r="3130" spans="16:16">
      <c r="P3130" s="3"/>
    </row>
    <row r="3131" spans="16:16">
      <c r="P3131" s="3"/>
    </row>
    <row r="3132" spans="16:16">
      <c r="P3132" s="3"/>
    </row>
    <row r="3133" spans="16:16">
      <c r="P3133" s="3"/>
    </row>
    <row r="3134" spans="16:16">
      <c r="P3134" s="3"/>
    </row>
    <row r="3135" spans="16:16">
      <c r="P3135" s="3"/>
    </row>
    <row r="3136" spans="16:16">
      <c r="P3136" s="3"/>
    </row>
    <row r="3137" spans="16:16">
      <c r="P3137" s="3"/>
    </row>
    <row r="3138" spans="16:16">
      <c r="P3138" s="3"/>
    </row>
    <row r="3139" spans="16:16">
      <c r="P3139" s="3"/>
    </row>
    <row r="3140" spans="16:16">
      <c r="P3140" s="3"/>
    </row>
    <row r="3141" spans="16:16">
      <c r="P3141" s="3"/>
    </row>
    <row r="3142" spans="16:16">
      <c r="P3142" s="3"/>
    </row>
    <row r="3143" spans="16:16">
      <c r="P3143" s="3"/>
    </row>
    <row r="3144" spans="16:16">
      <c r="P3144" s="3"/>
    </row>
    <row r="3145" spans="16:16">
      <c r="P3145" s="3"/>
    </row>
    <row r="3146" spans="16:16">
      <c r="P3146" s="3"/>
    </row>
    <row r="3147" spans="16:16">
      <c r="P3147" s="3"/>
    </row>
    <row r="3148" spans="16:16">
      <c r="P3148" s="3"/>
    </row>
    <row r="3149" spans="16:16">
      <c r="P3149" s="3"/>
    </row>
    <row r="3150" spans="16:16">
      <c r="P3150" s="3"/>
    </row>
    <row r="3151" spans="16:16">
      <c r="P3151" s="3"/>
    </row>
    <row r="3152" spans="16:16">
      <c r="P3152" s="3"/>
    </row>
    <row r="3153" spans="16:16">
      <c r="P3153" s="3"/>
    </row>
    <row r="3154" spans="16:16">
      <c r="P3154" s="3"/>
    </row>
    <row r="3155" spans="16:16">
      <c r="P3155" s="3"/>
    </row>
    <row r="3156" spans="16:16">
      <c r="P3156" s="3"/>
    </row>
    <row r="3157" spans="16:16">
      <c r="P3157" s="3"/>
    </row>
    <row r="3158" spans="16:16">
      <c r="P3158" s="3"/>
    </row>
    <row r="3159" spans="16:16">
      <c r="P3159" s="3"/>
    </row>
    <row r="3160" spans="16:16">
      <c r="P3160" s="3"/>
    </row>
    <row r="3161" spans="16:16">
      <c r="P3161" s="3"/>
    </row>
    <row r="3162" spans="16:16">
      <c r="P3162" s="3"/>
    </row>
    <row r="3163" spans="16:16">
      <c r="P3163" s="3"/>
    </row>
    <row r="3164" spans="16:16">
      <c r="P3164" s="3"/>
    </row>
    <row r="3165" spans="16:16">
      <c r="P3165" s="3"/>
    </row>
    <row r="3166" spans="16:16">
      <c r="P3166" s="3"/>
    </row>
    <row r="3167" spans="16:16">
      <c r="P3167" s="3"/>
    </row>
    <row r="3168" spans="16:16">
      <c r="P3168" s="3"/>
    </row>
    <row r="3169" spans="16:16">
      <c r="P3169" s="3"/>
    </row>
    <row r="3170" spans="16:16">
      <c r="P3170" s="3"/>
    </row>
    <row r="3171" spans="16:16">
      <c r="P3171" s="3"/>
    </row>
    <row r="3172" spans="16:16">
      <c r="P3172" s="3"/>
    </row>
    <row r="3173" spans="16:16">
      <c r="P3173" s="3"/>
    </row>
    <row r="3174" spans="16:16">
      <c r="P3174" s="3"/>
    </row>
    <row r="3175" spans="16:16">
      <c r="P3175" s="3"/>
    </row>
    <row r="3176" spans="16:16">
      <c r="P3176" s="3"/>
    </row>
    <row r="3177" spans="16:16">
      <c r="P3177" s="3"/>
    </row>
    <row r="3178" spans="16:16">
      <c r="P3178" s="3"/>
    </row>
    <row r="3179" spans="16:16">
      <c r="P3179" s="3"/>
    </row>
    <row r="3180" spans="16:16">
      <c r="P3180" s="3"/>
    </row>
    <row r="3181" spans="16:16">
      <c r="P3181" s="3"/>
    </row>
    <row r="3182" spans="16:16">
      <c r="P3182" s="3"/>
    </row>
    <row r="3183" spans="16:16">
      <c r="P3183" s="3"/>
    </row>
    <row r="3184" spans="16:16">
      <c r="P3184" s="3"/>
    </row>
    <row r="3185" spans="16:16">
      <c r="P3185" s="3"/>
    </row>
    <row r="3186" spans="16:16">
      <c r="P3186" s="3"/>
    </row>
    <row r="3187" spans="16:16">
      <c r="P3187" s="3"/>
    </row>
    <row r="3188" spans="16:16">
      <c r="P3188" s="3"/>
    </row>
    <row r="3189" spans="16:16">
      <c r="P3189" s="3"/>
    </row>
    <row r="3190" spans="16:16">
      <c r="P3190" s="3"/>
    </row>
    <row r="3191" spans="16:16">
      <c r="P3191" s="3"/>
    </row>
    <row r="3192" spans="16:16">
      <c r="P3192" s="3"/>
    </row>
    <row r="3193" spans="16:16">
      <c r="P3193" s="3"/>
    </row>
    <row r="3194" spans="16:16">
      <c r="P3194" s="3"/>
    </row>
    <row r="3195" spans="16:16">
      <c r="P3195" s="3"/>
    </row>
    <row r="3196" spans="16:16">
      <c r="P3196" s="3"/>
    </row>
    <row r="3197" spans="16:16">
      <c r="P3197" s="3"/>
    </row>
    <row r="3198" spans="16:16">
      <c r="P3198" s="3"/>
    </row>
    <row r="3199" spans="16:16">
      <c r="P3199" s="3"/>
    </row>
    <row r="3200" spans="16:16">
      <c r="P3200" s="3"/>
    </row>
    <row r="3201" spans="16:16">
      <c r="P3201" s="3"/>
    </row>
    <row r="3202" spans="16:16">
      <c r="P3202" s="3"/>
    </row>
    <row r="3203" spans="16:16">
      <c r="P3203" s="3"/>
    </row>
    <row r="3204" spans="16:16">
      <c r="P3204" s="3"/>
    </row>
    <row r="3205" spans="16:16">
      <c r="P3205" s="3"/>
    </row>
    <row r="3206" spans="16:16">
      <c r="P3206" s="3"/>
    </row>
    <row r="3207" spans="16:16">
      <c r="P3207" s="3"/>
    </row>
    <row r="3208" spans="16:16">
      <c r="P3208" s="3"/>
    </row>
    <row r="3209" spans="16:16">
      <c r="P3209" s="3"/>
    </row>
    <row r="3210" spans="16:16">
      <c r="P3210" s="3"/>
    </row>
    <row r="3211" spans="16:16">
      <c r="P3211" s="3"/>
    </row>
    <row r="3212" spans="16:16">
      <c r="P3212" s="3"/>
    </row>
    <row r="3213" spans="16:16">
      <c r="P3213" s="3"/>
    </row>
    <row r="3214" spans="16:16">
      <c r="P3214" s="3"/>
    </row>
    <row r="3215" spans="16:16">
      <c r="P3215" s="3"/>
    </row>
    <row r="3216" spans="16:16">
      <c r="P3216" s="3"/>
    </row>
    <row r="3217" spans="16:16">
      <c r="P3217" s="3"/>
    </row>
    <row r="3218" spans="16:16">
      <c r="P3218" s="3"/>
    </row>
    <row r="3219" spans="16:16">
      <c r="P3219" s="3"/>
    </row>
    <row r="3220" spans="16:16">
      <c r="P3220" s="3"/>
    </row>
    <row r="3221" spans="16:16">
      <c r="P3221" s="3"/>
    </row>
    <row r="3222" spans="16:16">
      <c r="P3222" s="3"/>
    </row>
    <row r="3223" spans="16:16">
      <c r="P3223" s="3"/>
    </row>
    <row r="3224" spans="16:16">
      <c r="P3224" s="3"/>
    </row>
    <row r="3225" spans="16:16">
      <c r="P3225" s="3"/>
    </row>
    <row r="3226" spans="16:16">
      <c r="P3226" s="3"/>
    </row>
    <row r="3227" spans="16:16">
      <c r="P3227" s="3"/>
    </row>
    <row r="3228" spans="16:16">
      <c r="P3228" s="3"/>
    </row>
    <row r="3229" spans="16:16">
      <c r="P3229" s="3"/>
    </row>
    <row r="3230" spans="16:16">
      <c r="P3230" s="3"/>
    </row>
    <row r="3231" spans="16:16">
      <c r="P3231" s="3"/>
    </row>
    <row r="3232" spans="16:16">
      <c r="P3232" s="3"/>
    </row>
    <row r="3233" spans="16:16">
      <c r="P3233" s="3"/>
    </row>
    <row r="3234" spans="16:16">
      <c r="P3234" s="3"/>
    </row>
    <row r="3235" spans="16:16">
      <c r="P3235" s="3"/>
    </row>
    <row r="3236" spans="16:16">
      <c r="P3236" s="3"/>
    </row>
    <row r="3237" spans="16:16">
      <c r="P3237" s="3"/>
    </row>
    <row r="3238" spans="16:16">
      <c r="P3238" s="3"/>
    </row>
    <row r="3239" spans="16:16">
      <c r="P3239" s="3"/>
    </row>
    <row r="3240" spans="16:16">
      <c r="P3240" s="3"/>
    </row>
    <row r="3241" spans="16:16">
      <c r="P3241" s="3"/>
    </row>
    <row r="3242" spans="16:16">
      <c r="P3242" s="3"/>
    </row>
    <row r="3243" spans="16:16">
      <c r="P3243" s="3"/>
    </row>
    <row r="3244" spans="16:16">
      <c r="P3244" s="3"/>
    </row>
    <row r="3245" spans="16:16">
      <c r="P3245" s="3"/>
    </row>
    <row r="3246" spans="16:16">
      <c r="P3246" s="3"/>
    </row>
    <row r="3247" spans="16:16">
      <c r="P3247" s="3"/>
    </row>
    <row r="3248" spans="16:16">
      <c r="P3248" s="3"/>
    </row>
    <row r="3249" spans="16:16">
      <c r="P3249" s="3"/>
    </row>
    <row r="3250" spans="16:16">
      <c r="P3250" s="3"/>
    </row>
    <row r="3251" spans="16:16">
      <c r="P3251" s="3"/>
    </row>
    <row r="3252" spans="16:16">
      <c r="P3252" s="3"/>
    </row>
    <row r="3253" spans="16:16">
      <c r="P3253" s="3"/>
    </row>
    <row r="3254" spans="16:16">
      <c r="P3254" s="3"/>
    </row>
    <row r="3255" spans="16:16">
      <c r="P3255" s="3"/>
    </row>
    <row r="3256" spans="16:16">
      <c r="P3256" s="3"/>
    </row>
    <row r="3257" spans="16:16">
      <c r="P3257" s="3"/>
    </row>
    <row r="3258" spans="16:16">
      <c r="P3258" s="3"/>
    </row>
    <row r="3259" spans="16:16">
      <c r="P3259" s="3"/>
    </row>
    <row r="3260" spans="16:16">
      <c r="P3260" s="3"/>
    </row>
    <row r="3261" spans="16:16">
      <c r="P3261" s="3"/>
    </row>
    <row r="3262" spans="16:16">
      <c r="P3262" s="3"/>
    </row>
    <row r="3263" spans="16:16">
      <c r="P3263" s="3"/>
    </row>
    <row r="3264" spans="16:16">
      <c r="P3264" s="3"/>
    </row>
    <row r="3265" spans="16:16">
      <c r="P3265" s="3"/>
    </row>
    <row r="3266" spans="16:16">
      <c r="P3266" s="3"/>
    </row>
    <row r="3267" spans="16:16">
      <c r="P3267" s="3"/>
    </row>
    <row r="3268" spans="16:16">
      <c r="P3268" s="3"/>
    </row>
    <row r="3269" spans="16:16">
      <c r="P3269" s="3"/>
    </row>
    <row r="3270" spans="16:16">
      <c r="P3270" s="3"/>
    </row>
    <row r="3271" spans="16:16">
      <c r="P3271" s="3"/>
    </row>
    <row r="3272" spans="16:16">
      <c r="P3272" s="3"/>
    </row>
    <row r="3273" spans="16:16">
      <c r="P3273" s="3"/>
    </row>
    <row r="3274" spans="16:16">
      <c r="P3274" s="3"/>
    </row>
    <row r="3275" spans="16:16">
      <c r="P3275" s="3"/>
    </row>
    <row r="3276" spans="16:16">
      <c r="P3276" s="3"/>
    </row>
    <row r="3277" spans="16:16">
      <c r="P3277" s="3"/>
    </row>
    <row r="3278" spans="16:16">
      <c r="P3278" s="3"/>
    </row>
    <row r="3279" spans="16:16">
      <c r="P3279" s="3"/>
    </row>
    <row r="3280" spans="16:16">
      <c r="P3280" s="3"/>
    </row>
    <row r="3281" spans="16:16">
      <c r="P3281" s="3"/>
    </row>
    <row r="3282" spans="16:16">
      <c r="P3282" s="3"/>
    </row>
    <row r="3283" spans="16:16">
      <c r="P3283" s="3"/>
    </row>
    <row r="3284" spans="16:16">
      <c r="P3284" s="3"/>
    </row>
    <row r="3285" spans="16:16">
      <c r="P3285" s="3"/>
    </row>
    <row r="3286" spans="16:16">
      <c r="P3286" s="3"/>
    </row>
    <row r="3287" spans="16:16">
      <c r="P3287" s="3"/>
    </row>
    <row r="3288" spans="16:16">
      <c r="P3288" s="3"/>
    </row>
    <row r="3289" spans="16:16">
      <c r="P3289" s="3"/>
    </row>
    <row r="3290" spans="16:16">
      <c r="P3290" s="3"/>
    </row>
    <row r="3291" spans="16:16">
      <c r="P3291" s="3"/>
    </row>
    <row r="3292" spans="16:16">
      <c r="P3292" s="3"/>
    </row>
    <row r="3293" spans="16:16">
      <c r="P3293" s="3"/>
    </row>
    <row r="3294" spans="16:16">
      <c r="P3294" s="3"/>
    </row>
    <row r="3295" spans="16:16">
      <c r="P3295" s="3"/>
    </row>
    <row r="3296" spans="16:16">
      <c r="P3296" s="3"/>
    </row>
    <row r="3297" spans="16:16">
      <c r="P3297" s="3"/>
    </row>
    <row r="3298" spans="16:16">
      <c r="P3298" s="3"/>
    </row>
    <row r="3299" spans="16:16">
      <c r="P3299" s="3"/>
    </row>
    <row r="3300" spans="16:16">
      <c r="P3300" s="3"/>
    </row>
    <row r="3301" spans="16:16">
      <c r="P3301" s="3"/>
    </row>
    <row r="3302" spans="16:16">
      <c r="P3302" s="3"/>
    </row>
    <row r="3303" spans="16:16">
      <c r="P3303" s="3"/>
    </row>
    <row r="3304" spans="16:16">
      <c r="P3304" s="3"/>
    </row>
    <row r="3305" spans="16:16">
      <c r="P3305" s="3"/>
    </row>
    <row r="3306" spans="16:16">
      <c r="P3306" s="3"/>
    </row>
    <row r="3307" spans="16:16">
      <c r="P3307" s="3"/>
    </row>
    <row r="3308" spans="16:16">
      <c r="P3308" s="3"/>
    </row>
    <row r="3309" spans="16:16">
      <c r="P3309" s="3"/>
    </row>
    <row r="3310" spans="16:16">
      <c r="P3310" s="3"/>
    </row>
    <row r="3311" spans="16:16">
      <c r="P3311" s="3"/>
    </row>
    <row r="3312" spans="16:16">
      <c r="P3312" s="3"/>
    </row>
    <row r="3313" spans="16:16">
      <c r="P3313" s="3"/>
    </row>
    <row r="3314" spans="16:16">
      <c r="P3314" s="3"/>
    </row>
    <row r="3315" spans="16:16">
      <c r="P3315" s="3"/>
    </row>
    <row r="3316" spans="16:16">
      <c r="P3316" s="3"/>
    </row>
    <row r="3317" spans="16:16">
      <c r="P3317" s="3"/>
    </row>
    <row r="3318" spans="16:16">
      <c r="P3318" s="3"/>
    </row>
    <row r="3319" spans="16:16">
      <c r="P3319" s="3"/>
    </row>
    <row r="3320" spans="16:16">
      <c r="P3320" s="3"/>
    </row>
    <row r="3321" spans="16:16">
      <c r="P3321" s="3"/>
    </row>
    <row r="3322" spans="16:16">
      <c r="P3322" s="3"/>
    </row>
    <row r="3323" spans="16:16">
      <c r="P3323" s="3"/>
    </row>
    <row r="3324" spans="16:16">
      <c r="P3324" s="3"/>
    </row>
    <row r="3325" spans="16:16">
      <c r="P3325" s="3"/>
    </row>
    <row r="3326" spans="16:16">
      <c r="P3326" s="3"/>
    </row>
    <row r="3327" spans="16:16">
      <c r="P3327" s="3"/>
    </row>
    <row r="3328" spans="16:16">
      <c r="P3328" s="3"/>
    </row>
    <row r="3329" spans="16:16">
      <c r="P3329" s="3"/>
    </row>
    <row r="3330" spans="16:16">
      <c r="P3330" s="3"/>
    </row>
    <row r="3331" spans="16:16">
      <c r="P3331" s="3"/>
    </row>
    <row r="3332" spans="16:16">
      <c r="P3332" s="3"/>
    </row>
    <row r="3333" spans="16:16">
      <c r="P3333" s="3"/>
    </row>
    <row r="3334" spans="16:16">
      <c r="P3334" s="3"/>
    </row>
    <row r="3335" spans="16:16">
      <c r="P3335" s="3"/>
    </row>
    <row r="3336" spans="16:16">
      <c r="P3336" s="3"/>
    </row>
    <row r="3337" spans="16:16">
      <c r="P3337" s="3"/>
    </row>
    <row r="3338" spans="16:16">
      <c r="P3338" s="3"/>
    </row>
    <row r="3339" spans="16:16">
      <c r="P3339" s="3"/>
    </row>
    <row r="3340" spans="16:16">
      <c r="P3340" s="3"/>
    </row>
    <row r="3341" spans="16:16">
      <c r="P3341" s="3"/>
    </row>
    <row r="3342" spans="16:16">
      <c r="P3342" s="3"/>
    </row>
    <row r="3343" spans="16:16">
      <c r="P3343" s="3"/>
    </row>
    <row r="3344" spans="16:16">
      <c r="P3344" s="3"/>
    </row>
    <row r="3345" spans="16:16">
      <c r="P3345" s="3"/>
    </row>
    <row r="3346" spans="16:16">
      <c r="P3346" s="3"/>
    </row>
    <row r="3347" spans="16:16">
      <c r="P3347" s="3"/>
    </row>
    <row r="3348" spans="16:16">
      <c r="P3348" s="3"/>
    </row>
    <row r="3349" spans="16:16">
      <c r="P3349" s="3"/>
    </row>
    <row r="3350" spans="16:16">
      <c r="P3350" s="3"/>
    </row>
    <row r="3351" spans="16:16">
      <c r="P3351" s="3"/>
    </row>
    <row r="3352" spans="16:16">
      <c r="P3352" s="3"/>
    </row>
    <row r="3353" spans="16:16">
      <c r="P3353" s="3"/>
    </row>
    <row r="3354" spans="16:16">
      <c r="P3354" s="3"/>
    </row>
    <row r="3355" spans="16:16">
      <c r="P3355" s="3"/>
    </row>
    <row r="3356" spans="16:16">
      <c r="P3356" s="3"/>
    </row>
    <row r="3357" spans="16:16">
      <c r="P3357" s="3"/>
    </row>
    <row r="3358" spans="16:16">
      <c r="P3358" s="3"/>
    </row>
    <row r="3359" spans="16:16">
      <c r="P3359" s="3"/>
    </row>
    <row r="3360" spans="16:16">
      <c r="P3360" s="3"/>
    </row>
    <row r="3361" spans="16:16">
      <c r="P3361" s="3"/>
    </row>
    <row r="3362" spans="16:16">
      <c r="P3362" s="3"/>
    </row>
    <row r="3363" spans="16:16">
      <c r="P3363" s="3"/>
    </row>
    <row r="3364" spans="16:16">
      <c r="P3364" s="3"/>
    </row>
    <row r="3365" spans="16:16">
      <c r="P3365" s="3"/>
    </row>
    <row r="3366" spans="16:16">
      <c r="P3366" s="3"/>
    </row>
    <row r="3367" spans="16:16">
      <c r="P3367" s="3"/>
    </row>
    <row r="3368" spans="16:16">
      <c r="P3368" s="3"/>
    </row>
    <row r="3369" spans="16:16">
      <c r="P3369" s="3"/>
    </row>
    <row r="3370" spans="16:16">
      <c r="P3370" s="3"/>
    </row>
    <row r="3371" spans="16:16">
      <c r="P3371" s="3"/>
    </row>
    <row r="3372" spans="16:16">
      <c r="P3372" s="3"/>
    </row>
    <row r="3373" spans="16:16">
      <c r="P3373" s="3"/>
    </row>
    <row r="3374" spans="16:16">
      <c r="P3374" s="3"/>
    </row>
    <row r="3375" spans="16:16">
      <c r="P3375" s="3"/>
    </row>
    <row r="3376" spans="16:16">
      <c r="P3376" s="3"/>
    </row>
    <row r="3377" spans="16:16">
      <c r="P3377" s="3"/>
    </row>
    <row r="3378" spans="16:16">
      <c r="P3378" s="3"/>
    </row>
    <row r="3379" spans="16:16">
      <c r="P3379" s="3"/>
    </row>
    <row r="3380" spans="16:16">
      <c r="P3380" s="3"/>
    </row>
    <row r="3381" spans="16:16">
      <c r="P3381" s="3"/>
    </row>
    <row r="3382" spans="16:16">
      <c r="P3382" s="3"/>
    </row>
    <row r="3383" spans="16:16">
      <c r="P3383" s="3"/>
    </row>
    <row r="3384" spans="16:16">
      <c r="P3384" s="3"/>
    </row>
    <row r="3385" spans="16:16">
      <c r="P3385" s="3"/>
    </row>
    <row r="3386" spans="16:16">
      <c r="P3386" s="3"/>
    </row>
    <row r="3387" spans="16:16">
      <c r="P3387" s="3"/>
    </row>
    <row r="3388" spans="16:16">
      <c r="P3388" s="3"/>
    </row>
    <row r="3389" spans="16:16">
      <c r="P3389" s="3"/>
    </row>
    <row r="3390" spans="16:16">
      <c r="P3390" s="3"/>
    </row>
    <row r="3391" spans="16:16">
      <c r="P3391" s="3"/>
    </row>
    <row r="3392" spans="16:16">
      <c r="P3392" s="3"/>
    </row>
    <row r="3393" spans="16:16">
      <c r="P3393" s="3"/>
    </row>
    <row r="3394" spans="16:16">
      <c r="P3394" s="3"/>
    </row>
    <row r="3395" spans="16:16">
      <c r="P3395" s="3"/>
    </row>
    <row r="3396" spans="16:16">
      <c r="P3396" s="3"/>
    </row>
    <row r="3397" spans="16:16">
      <c r="P3397" s="3"/>
    </row>
    <row r="3398" spans="16:16">
      <c r="P3398" s="3"/>
    </row>
    <row r="3399" spans="16:16">
      <c r="P3399" s="3"/>
    </row>
    <row r="3400" spans="16:16">
      <c r="P3400" s="3"/>
    </row>
    <row r="3401" spans="16:16">
      <c r="P3401" s="3"/>
    </row>
    <row r="3402" spans="16:16">
      <c r="P3402" s="3"/>
    </row>
    <row r="3403" spans="16:16">
      <c r="P3403" s="3"/>
    </row>
    <row r="3404" spans="16:16">
      <c r="P3404" s="3"/>
    </row>
    <row r="3405" spans="16:16">
      <c r="P3405" s="3"/>
    </row>
    <row r="3406" spans="16:16">
      <c r="P3406" s="3"/>
    </row>
    <row r="3407" spans="16:16">
      <c r="P3407" s="3"/>
    </row>
    <row r="3408" spans="16:16">
      <c r="P3408" s="3"/>
    </row>
    <row r="3409" spans="16:16">
      <c r="P3409" s="3"/>
    </row>
    <row r="3410" spans="16:16">
      <c r="P3410" s="3"/>
    </row>
    <row r="3411" spans="16:16">
      <c r="P3411" s="3"/>
    </row>
    <row r="3412" spans="16:16">
      <c r="P3412" s="3"/>
    </row>
    <row r="3413" spans="16:16">
      <c r="P3413" s="3"/>
    </row>
    <row r="3414" spans="16:16">
      <c r="P3414" s="3"/>
    </row>
    <row r="3415" spans="16:16">
      <c r="P3415" s="3"/>
    </row>
    <row r="3416" spans="16:16">
      <c r="P3416" s="3"/>
    </row>
    <row r="3417" spans="16:16">
      <c r="P3417" s="3"/>
    </row>
    <row r="3418" spans="16:16">
      <c r="P3418" s="3"/>
    </row>
    <row r="3419" spans="16:16">
      <c r="P3419" s="3"/>
    </row>
    <row r="3420" spans="16:16">
      <c r="P3420" s="3"/>
    </row>
    <row r="3421" spans="16:16">
      <c r="P3421" s="3"/>
    </row>
    <row r="3422" spans="16:16">
      <c r="P3422" s="3"/>
    </row>
    <row r="3423" spans="16:16">
      <c r="P3423" s="3"/>
    </row>
    <row r="3424" spans="16:16">
      <c r="P3424" s="3"/>
    </row>
    <row r="3425" spans="16:16">
      <c r="P3425" s="3"/>
    </row>
    <row r="3426" spans="16:16">
      <c r="P3426" s="3"/>
    </row>
    <row r="3427" spans="16:16">
      <c r="P3427" s="3"/>
    </row>
    <row r="3428" spans="16:16">
      <c r="P3428" s="3"/>
    </row>
    <row r="3429" spans="16:16">
      <c r="P3429" s="3"/>
    </row>
    <row r="3430" spans="16:16">
      <c r="P3430" s="3"/>
    </row>
    <row r="3431" spans="16:16">
      <c r="P3431" s="3"/>
    </row>
    <row r="3432" spans="16:16">
      <c r="P3432" s="3"/>
    </row>
    <row r="3433" spans="16:16">
      <c r="P3433" s="3"/>
    </row>
    <row r="3434" spans="16:16">
      <c r="P3434" s="3"/>
    </row>
    <row r="3435" spans="16:16">
      <c r="P3435" s="3"/>
    </row>
    <row r="3436" spans="16:16">
      <c r="P3436" s="3"/>
    </row>
    <row r="3437" spans="16:16">
      <c r="P3437" s="3"/>
    </row>
    <row r="3438" spans="16:16">
      <c r="P3438" s="3"/>
    </row>
    <row r="3439" spans="16:16">
      <c r="P3439" s="3"/>
    </row>
    <row r="3440" spans="16:16">
      <c r="P3440" s="3"/>
    </row>
    <row r="3441" spans="16:16">
      <c r="P3441" s="3"/>
    </row>
    <row r="3442" spans="16:16">
      <c r="P3442" s="3"/>
    </row>
    <row r="3443" spans="16:16">
      <c r="P3443" s="3"/>
    </row>
    <row r="3444" spans="16:16">
      <c r="P3444" s="3"/>
    </row>
    <row r="3445" spans="16:16">
      <c r="P3445" s="3"/>
    </row>
    <row r="3446" spans="16:16">
      <c r="P3446" s="3"/>
    </row>
    <row r="3447" spans="16:16">
      <c r="P3447" s="3"/>
    </row>
    <row r="3448" spans="16:16">
      <c r="P3448" s="3"/>
    </row>
    <row r="3449" spans="16:16">
      <c r="P3449" s="3"/>
    </row>
    <row r="3450" spans="16:16">
      <c r="P3450" s="3"/>
    </row>
    <row r="3451" spans="16:16">
      <c r="P3451" s="3"/>
    </row>
    <row r="3452" spans="16:16">
      <c r="P3452" s="3"/>
    </row>
    <row r="3453" spans="16:16">
      <c r="P3453" s="3"/>
    </row>
    <row r="3454" spans="16:16">
      <c r="P3454" s="3"/>
    </row>
    <row r="3455" spans="16:16">
      <c r="P3455" s="3"/>
    </row>
    <row r="3456" spans="16:16">
      <c r="P3456" s="3"/>
    </row>
    <row r="3457" spans="16:16">
      <c r="P3457" s="3"/>
    </row>
    <row r="3458" spans="16:16">
      <c r="P3458" s="3"/>
    </row>
    <row r="3459" spans="16:16">
      <c r="P3459" s="3"/>
    </row>
    <row r="3460" spans="16:16">
      <c r="P3460" s="3"/>
    </row>
    <row r="3461" spans="16:16">
      <c r="P3461" s="3"/>
    </row>
    <row r="3462" spans="16:16">
      <c r="P3462" s="3"/>
    </row>
    <row r="3463" spans="16:16">
      <c r="P3463" s="3"/>
    </row>
    <row r="3464" spans="16:16">
      <c r="P3464" s="3"/>
    </row>
    <row r="3465" spans="16:16">
      <c r="P3465" s="3"/>
    </row>
    <row r="3466" spans="16:16">
      <c r="P3466" s="3"/>
    </row>
    <row r="3467" spans="16:16">
      <c r="P3467" s="3"/>
    </row>
    <row r="3468" spans="16:16">
      <c r="P3468" s="3"/>
    </row>
    <row r="3469" spans="16:16">
      <c r="P3469" s="3"/>
    </row>
    <row r="3470" spans="16:16">
      <c r="P3470" s="3"/>
    </row>
    <row r="3471" spans="16:16">
      <c r="P3471" s="3"/>
    </row>
    <row r="3472" spans="16:16">
      <c r="P3472" s="3"/>
    </row>
    <row r="3473" spans="16:16">
      <c r="P3473" s="3"/>
    </row>
    <row r="3474" spans="16:16">
      <c r="P3474" s="3"/>
    </row>
    <row r="3475" spans="16:16">
      <c r="P3475" s="3"/>
    </row>
    <row r="3476" spans="16:16">
      <c r="P3476" s="3"/>
    </row>
    <row r="3477" spans="16:16">
      <c r="P3477" s="3"/>
    </row>
    <row r="3478" spans="16:16">
      <c r="P3478" s="3"/>
    </row>
    <row r="3479" spans="16:16">
      <c r="P3479" s="3"/>
    </row>
    <row r="3480" spans="16:16">
      <c r="P3480" s="3"/>
    </row>
    <row r="3481" spans="16:16">
      <c r="P3481" s="3"/>
    </row>
    <row r="3482" spans="16:16">
      <c r="P3482" s="3"/>
    </row>
    <row r="3483" spans="16:16">
      <c r="P3483" s="3"/>
    </row>
    <row r="3484" spans="16:16">
      <c r="P3484" s="3"/>
    </row>
    <row r="3485" spans="16:16">
      <c r="P3485" s="3"/>
    </row>
    <row r="3486" spans="16:16">
      <c r="P3486" s="3"/>
    </row>
    <row r="3487" spans="16:16">
      <c r="P3487" s="3"/>
    </row>
    <row r="3488" spans="16:16">
      <c r="P3488" s="3"/>
    </row>
    <row r="3489" spans="16:16">
      <c r="P3489" s="3"/>
    </row>
    <row r="3490" spans="16:16">
      <c r="P3490" s="3"/>
    </row>
    <row r="3491" spans="16:16">
      <c r="P3491" s="3"/>
    </row>
    <row r="3492" spans="16:16">
      <c r="P3492" s="3"/>
    </row>
    <row r="3493" spans="16:16">
      <c r="P3493" s="3"/>
    </row>
    <row r="3494" spans="16:16">
      <c r="P3494" s="3"/>
    </row>
    <row r="3495" spans="16:16">
      <c r="P3495" s="3"/>
    </row>
    <row r="3496" spans="16:16">
      <c r="P3496" s="3"/>
    </row>
    <row r="3497" spans="16:16">
      <c r="P3497" s="3"/>
    </row>
    <row r="3498" spans="16:16">
      <c r="P3498" s="3"/>
    </row>
    <row r="3499" spans="16:16">
      <c r="P3499" s="3"/>
    </row>
    <row r="3500" spans="16:16">
      <c r="P3500" s="3"/>
    </row>
    <row r="3501" spans="16:16">
      <c r="P3501" s="3"/>
    </row>
    <row r="3502" spans="16:16">
      <c r="P3502" s="3"/>
    </row>
    <row r="3503" spans="16:16">
      <c r="P3503" s="3"/>
    </row>
    <row r="3504" spans="16:16">
      <c r="P3504" s="3"/>
    </row>
    <row r="3505" spans="16:16">
      <c r="P3505" s="3"/>
    </row>
    <row r="3506" spans="16:16">
      <c r="P3506" s="3"/>
    </row>
    <row r="3507" spans="16:16">
      <c r="P3507" s="3"/>
    </row>
    <row r="3508" spans="16:16">
      <c r="P3508" s="3"/>
    </row>
    <row r="3509" spans="16:16">
      <c r="P3509" s="3"/>
    </row>
    <row r="3510" spans="16:16">
      <c r="P3510" s="3"/>
    </row>
    <row r="3511" spans="16:16">
      <c r="P3511" s="3"/>
    </row>
    <row r="3512" spans="16:16">
      <c r="P3512" s="3"/>
    </row>
    <row r="3513" spans="16:16">
      <c r="P3513" s="3"/>
    </row>
    <row r="3514" spans="16:16">
      <c r="P3514" s="3"/>
    </row>
    <row r="3515" spans="16:16">
      <c r="P3515" s="3"/>
    </row>
    <row r="3516" spans="16:16">
      <c r="P3516" s="3"/>
    </row>
    <row r="3517" spans="16:16">
      <c r="P3517" s="3"/>
    </row>
    <row r="3518" spans="16:16">
      <c r="P3518" s="3"/>
    </row>
    <row r="3519" spans="16:16">
      <c r="P3519" s="3"/>
    </row>
    <row r="3520" spans="16:16">
      <c r="P3520" s="3"/>
    </row>
    <row r="3521" spans="16:16">
      <c r="P3521" s="3"/>
    </row>
    <row r="3522" spans="16:16">
      <c r="P3522" s="3"/>
    </row>
    <row r="3523" spans="16:16">
      <c r="P3523" s="3"/>
    </row>
    <row r="3524" spans="16:16">
      <c r="P3524" s="3"/>
    </row>
    <row r="3525" spans="16:16">
      <c r="P3525" s="3"/>
    </row>
    <row r="3526" spans="16:16">
      <c r="P3526" s="3"/>
    </row>
    <row r="3527" spans="16:16">
      <c r="P3527" s="3"/>
    </row>
    <row r="3528" spans="16:16">
      <c r="P3528" s="3"/>
    </row>
    <row r="3529" spans="16:16">
      <c r="P3529" s="3"/>
    </row>
    <row r="3530" spans="16:16">
      <c r="P3530" s="3"/>
    </row>
    <row r="3531" spans="16:16">
      <c r="P3531" s="3"/>
    </row>
    <row r="3532" spans="16:16">
      <c r="P3532" s="3"/>
    </row>
    <row r="3533" spans="16:16">
      <c r="P3533" s="3"/>
    </row>
    <row r="3534" spans="16:16">
      <c r="P3534" s="3"/>
    </row>
    <row r="3535" spans="16:16">
      <c r="P3535" s="3"/>
    </row>
    <row r="3536" spans="16:16">
      <c r="P3536" s="3"/>
    </row>
    <row r="3537" spans="16:16">
      <c r="P3537" s="3"/>
    </row>
    <row r="3538" spans="16:16">
      <c r="P3538" s="3"/>
    </row>
    <row r="3539" spans="16:16">
      <c r="P3539" s="3"/>
    </row>
    <row r="3540" spans="16:16">
      <c r="P3540" s="3"/>
    </row>
    <row r="3541" spans="16:16">
      <c r="P3541" s="3"/>
    </row>
    <row r="3542" spans="16:16">
      <c r="P3542" s="3"/>
    </row>
    <row r="3543" spans="16:16">
      <c r="P3543" s="3"/>
    </row>
    <row r="3544" spans="16:16">
      <c r="P3544" s="3"/>
    </row>
    <row r="3545" spans="16:16">
      <c r="P3545" s="3"/>
    </row>
    <row r="3546" spans="16:16">
      <c r="P3546" s="3"/>
    </row>
    <row r="3547" spans="16:16">
      <c r="P3547" s="3"/>
    </row>
    <row r="3548" spans="16:16">
      <c r="P3548" s="3"/>
    </row>
    <row r="3549" spans="16:16">
      <c r="P3549" s="3"/>
    </row>
    <row r="3550" spans="16:16">
      <c r="P3550" s="3"/>
    </row>
    <row r="3551" spans="16:16">
      <c r="P3551" s="3"/>
    </row>
    <row r="3552" spans="16:16">
      <c r="P3552" s="3"/>
    </row>
    <row r="3553" spans="16:16">
      <c r="P3553" s="3"/>
    </row>
    <row r="3554" spans="16:16">
      <c r="P3554" s="3"/>
    </row>
    <row r="3555" spans="16:16">
      <c r="P3555" s="3"/>
    </row>
    <row r="3556" spans="16:16">
      <c r="P3556" s="3"/>
    </row>
    <row r="3557" spans="16:16">
      <c r="P3557" s="3"/>
    </row>
    <row r="3558" spans="16:16">
      <c r="P3558" s="3"/>
    </row>
    <row r="3559" spans="16:16">
      <c r="P3559" s="3"/>
    </row>
    <row r="3560" spans="16:16">
      <c r="P3560" s="3"/>
    </row>
    <row r="3561" spans="16:16">
      <c r="P3561" s="3"/>
    </row>
    <row r="3562" spans="16:16">
      <c r="P3562" s="3"/>
    </row>
    <row r="3563" spans="16:16">
      <c r="P3563" s="3"/>
    </row>
    <row r="3564" spans="16:16">
      <c r="P3564" s="3"/>
    </row>
    <row r="3565" spans="16:16">
      <c r="P3565" s="3"/>
    </row>
    <row r="3566" spans="16:16">
      <c r="P3566" s="3"/>
    </row>
    <row r="3567" spans="16:16">
      <c r="P3567" s="3"/>
    </row>
    <row r="3568" spans="16:16">
      <c r="P3568" s="3"/>
    </row>
    <row r="3569" spans="16:16">
      <c r="P3569" s="3"/>
    </row>
    <row r="3570" spans="16:16">
      <c r="P3570" s="3"/>
    </row>
    <row r="3571" spans="16:16">
      <c r="P3571" s="3"/>
    </row>
    <row r="3572" spans="16:16">
      <c r="P3572" s="3"/>
    </row>
    <row r="3573" spans="16:16">
      <c r="P3573" s="3"/>
    </row>
    <row r="3574" spans="16:16">
      <c r="P3574" s="3"/>
    </row>
    <row r="3575" spans="16:16">
      <c r="P3575" s="3"/>
    </row>
    <row r="3576" spans="16:16">
      <c r="P3576" s="3"/>
    </row>
    <row r="3577" spans="16:16">
      <c r="P3577" s="3"/>
    </row>
    <row r="3578" spans="16:16">
      <c r="P3578" s="3"/>
    </row>
    <row r="3579" spans="16:16">
      <c r="P3579" s="3"/>
    </row>
    <row r="3580" spans="16:16">
      <c r="P3580" s="3"/>
    </row>
    <row r="3581" spans="16:16">
      <c r="P3581" s="3"/>
    </row>
    <row r="3582" spans="16:16">
      <c r="P3582" s="3"/>
    </row>
    <row r="3583" spans="16:16">
      <c r="P3583" s="3"/>
    </row>
    <row r="3584" spans="16:16">
      <c r="P3584" s="3"/>
    </row>
    <row r="3585" spans="16:16">
      <c r="P3585" s="3"/>
    </row>
    <row r="3586" spans="16:16">
      <c r="P3586" s="3"/>
    </row>
    <row r="3587" spans="16:16">
      <c r="P3587" s="3"/>
    </row>
    <row r="3588" spans="16:16">
      <c r="P3588" s="3"/>
    </row>
    <row r="3589" spans="16:16">
      <c r="P3589" s="3"/>
    </row>
    <row r="3590" spans="16:16">
      <c r="P3590" s="3"/>
    </row>
    <row r="3591" spans="16:16">
      <c r="P3591" s="3"/>
    </row>
    <row r="3592" spans="16:16">
      <c r="P3592" s="3"/>
    </row>
    <row r="3593" spans="16:16">
      <c r="P3593" s="3"/>
    </row>
    <row r="3594" spans="16:16">
      <c r="P3594" s="3"/>
    </row>
    <row r="3595" spans="16:16">
      <c r="P3595" s="3"/>
    </row>
    <row r="3596" spans="16:16">
      <c r="P3596" s="3"/>
    </row>
    <row r="3597" spans="16:16">
      <c r="P3597" s="3"/>
    </row>
    <row r="3598" spans="16:16">
      <c r="P3598" s="3"/>
    </row>
    <row r="3599" spans="16:16">
      <c r="P3599" s="3"/>
    </row>
    <row r="3600" spans="16:16">
      <c r="P3600" s="3"/>
    </row>
    <row r="3601" spans="16:16">
      <c r="P3601" s="3"/>
    </row>
    <row r="3602" spans="16:16">
      <c r="P3602" s="3"/>
    </row>
    <row r="3603" spans="16:16">
      <c r="P3603" s="3"/>
    </row>
    <row r="3604" spans="16:16">
      <c r="P3604" s="3"/>
    </row>
    <row r="3605" spans="16:16">
      <c r="P3605" s="3"/>
    </row>
    <row r="3606" spans="16:16">
      <c r="P3606" s="3"/>
    </row>
    <row r="3607" spans="16:16">
      <c r="P3607" s="3"/>
    </row>
    <row r="3608" spans="16:16">
      <c r="P3608" s="3"/>
    </row>
    <row r="3609" spans="16:16">
      <c r="P3609" s="3"/>
    </row>
    <row r="3610" spans="16:16">
      <c r="P3610" s="3"/>
    </row>
    <row r="3611" spans="16:16">
      <c r="P3611" s="3"/>
    </row>
    <row r="3612" spans="16:16">
      <c r="P3612" s="3"/>
    </row>
    <row r="3613" spans="16:16">
      <c r="P3613" s="3"/>
    </row>
    <row r="3614" spans="16:16">
      <c r="P3614" s="3"/>
    </row>
    <row r="3615" spans="16:16">
      <c r="P3615" s="3"/>
    </row>
    <row r="3616" spans="16:16">
      <c r="P3616" s="3"/>
    </row>
    <row r="3617" spans="16:16">
      <c r="P3617" s="3"/>
    </row>
    <row r="3618" spans="16:16">
      <c r="P3618" s="3"/>
    </row>
    <row r="3619" spans="16:16">
      <c r="P3619" s="3"/>
    </row>
    <row r="3620" spans="16:16">
      <c r="P3620" s="3"/>
    </row>
    <row r="3621" spans="16:16">
      <c r="P3621" s="3"/>
    </row>
    <row r="3622" spans="16:16">
      <c r="P3622" s="3"/>
    </row>
    <row r="3623" spans="16:16">
      <c r="P3623" s="3"/>
    </row>
    <row r="3624" spans="16:16">
      <c r="P3624" s="3"/>
    </row>
    <row r="3625" spans="16:16">
      <c r="P3625" s="3"/>
    </row>
    <row r="3626" spans="16:16">
      <c r="P3626" s="3"/>
    </row>
    <row r="3627" spans="16:16">
      <c r="P3627" s="3"/>
    </row>
    <row r="3628" spans="16:16">
      <c r="P3628" s="3"/>
    </row>
    <row r="3629" spans="16:16">
      <c r="P3629" s="3"/>
    </row>
    <row r="3630" spans="16:16">
      <c r="P3630" s="3"/>
    </row>
    <row r="3631" spans="16:16">
      <c r="P3631" s="3"/>
    </row>
    <row r="3632" spans="16:16">
      <c r="P3632" s="3"/>
    </row>
    <row r="3633" spans="16:16">
      <c r="P3633" s="3"/>
    </row>
    <row r="3634" spans="16:16">
      <c r="P3634" s="3"/>
    </row>
    <row r="3635" spans="16:16">
      <c r="P3635" s="3"/>
    </row>
    <row r="3636" spans="16:16">
      <c r="P3636" s="3"/>
    </row>
    <row r="3637" spans="16:16">
      <c r="P3637" s="3"/>
    </row>
    <row r="3638" spans="16:16">
      <c r="P3638" s="3"/>
    </row>
    <row r="3639" spans="16:16">
      <c r="P3639" s="3"/>
    </row>
    <row r="3640" spans="16:16">
      <c r="P3640" s="3"/>
    </row>
    <row r="3641" spans="16:16">
      <c r="P3641" s="3"/>
    </row>
    <row r="3642" spans="16:16">
      <c r="P3642" s="3"/>
    </row>
    <row r="3643" spans="16:16">
      <c r="P3643" s="3"/>
    </row>
    <row r="3644" spans="16:16">
      <c r="P3644" s="3"/>
    </row>
    <row r="3645" spans="16:16">
      <c r="P3645" s="3"/>
    </row>
    <row r="3646" spans="16:16">
      <c r="P3646" s="3"/>
    </row>
    <row r="3647" spans="16:16">
      <c r="P3647" s="3"/>
    </row>
    <row r="3648" spans="16:16">
      <c r="P3648" s="3"/>
    </row>
    <row r="3649" spans="16:16">
      <c r="P3649" s="3"/>
    </row>
    <row r="3650" spans="16:16">
      <c r="P3650" s="3"/>
    </row>
    <row r="3651" spans="16:16">
      <c r="P3651" s="3"/>
    </row>
    <row r="3652" spans="16:16">
      <c r="P3652" s="3"/>
    </row>
    <row r="3653" spans="16:16">
      <c r="P3653" s="3"/>
    </row>
    <row r="3654" spans="16:16">
      <c r="P3654" s="3"/>
    </row>
    <row r="3655" spans="16:16">
      <c r="P3655" s="3"/>
    </row>
    <row r="3656" spans="16:16">
      <c r="P3656" s="3"/>
    </row>
    <row r="3657" spans="16:16">
      <c r="P3657" s="3"/>
    </row>
    <row r="3658" spans="16:16">
      <c r="P3658" s="3"/>
    </row>
    <row r="3659" spans="16:16">
      <c r="P3659" s="3"/>
    </row>
    <row r="3660" spans="16:16">
      <c r="P3660" s="3"/>
    </row>
    <row r="3661" spans="16:16">
      <c r="P3661" s="3"/>
    </row>
    <row r="3662" spans="16:16">
      <c r="P3662" s="3"/>
    </row>
    <row r="3663" spans="16:16">
      <c r="P3663" s="3"/>
    </row>
    <row r="3664" spans="16:16">
      <c r="P3664" s="3"/>
    </row>
    <row r="3665" spans="16:16">
      <c r="P3665" s="3"/>
    </row>
    <row r="3666" spans="16:16">
      <c r="P3666" s="3"/>
    </row>
    <row r="3667" spans="16:16">
      <c r="P3667" s="3"/>
    </row>
    <row r="3668" spans="16:16">
      <c r="P3668" s="3"/>
    </row>
    <row r="3669" spans="16:16">
      <c r="P3669" s="3"/>
    </row>
    <row r="3670" spans="16:16">
      <c r="P3670" s="3"/>
    </row>
    <row r="3671" spans="16:16">
      <c r="P3671" s="3"/>
    </row>
    <row r="3672" spans="16:16">
      <c r="P3672" s="3"/>
    </row>
    <row r="3673" spans="16:16">
      <c r="P3673" s="3"/>
    </row>
    <row r="3674" spans="16:16">
      <c r="P3674" s="3"/>
    </row>
    <row r="3675" spans="16:16">
      <c r="P3675" s="3"/>
    </row>
    <row r="3676" spans="16:16">
      <c r="P3676" s="3"/>
    </row>
    <row r="3677" spans="16:16">
      <c r="P3677" s="3"/>
    </row>
    <row r="3678" spans="16:16">
      <c r="P3678" s="3"/>
    </row>
    <row r="3679" spans="16:16">
      <c r="P3679" s="3"/>
    </row>
    <row r="3680" spans="16:16">
      <c r="P3680" s="3"/>
    </row>
    <row r="3681" spans="16:16">
      <c r="P3681" s="3"/>
    </row>
    <row r="3682" spans="16:16">
      <c r="P3682" s="3"/>
    </row>
    <row r="3683" spans="16:16">
      <c r="P3683" s="3"/>
    </row>
    <row r="3684" spans="16:16">
      <c r="P3684" s="3"/>
    </row>
    <row r="3685" spans="16:16">
      <c r="P3685" s="3"/>
    </row>
    <row r="3686" spans="16:16">
      <c r="P3686" s="3"/>
    </row>
    <row r="3687" spans="16:16">
      <c r="P3687" s="3"/>
    </row>
    <row r="3688" spans="16:16">
      <c r="P3688" s="3"/>
    </row>
    <row r="3689" spans="16:16">
      <c r="P3689" s="3"/>
    </row>
    <row r="3690" spans="16:16">
      <c r="P3690" s="3"/>
    </row>
    <row r="3691" spans="16:16">
      <c r="P3691" s="3"/>
    </row>
    <row r="3692" spans="16:16">
      <c r="P3692" s="3"/>
    </row>
    <row r="3693" spans="16:16">
      <c r="P3693" s="3"/>
    </row>
    <row r="3694" spans="16:16">
      <c r="P3694" s="3"/>
    </row>
    <row r="3695" spans="16:16">
      <c r="P3695" s="3"/>
    </row>
    <row r="3696" spans="16:16">
      <c r="P3696" s="3"/>
    </row>
    <row r="3697" spans="16:16">
      <c r="P3697" s="3"/>
    </row>
    <row r="3698" spans="16:16">
      <c r="P3698" s="3"/>
    </row>
    <row r="3699" spans="16:16">
      <c r="P3699" s="3"/>
    </row>
    <row r="3700" spans="16:16">
      <c r="P3700" s="3"/>
    </row>
    <row r="3701" spans="16:16">
      <c r="P3701" s="3"/>
    </row>
    <row r="3702" spans="16:16">
      <c r="P3702" s="3"/>
    </row>
    <row r="3703" spans="16:16">
      <c r="P3703" s="3"/>
    </row>
    <row r="3704" spans="16:16">
      <c r="P3704" s="3"/>
    </row>
    <row r="3705" spans="16:16">
      <c r="P3705" s="3"/>
    </row>
    <row r="3706" spans="16:16">
      <c r="P3706" s="3"/>
    </row>
    <row r="3707" spans="16:16">
      <c r="P3707" s="3"/>
    </row>
    <row r="3708" spans="16:16">
      <c r="P3708" s="3"/>
    </row>
    <row r="3709" spans="16:16">
      <c r="P3709" s="3"/>
    </row>
    <row r="3710" spans="16:16">
      <c r="P3710" s="3"/>
    </row>
    <row r="3711" spans="16:16">
      <c r="P3711" s="3"/>
    </row>
    <row r="3712" spans="16:16">
      <c r="P3712" s="3"/>
    </row>
    <row r="3713" spans="16:16">
      <c r="P3713" s="3"/>
    </row>
    <row r="3714" spans="16:16">
      <c r="P3714" s="3"/>
    </row>
    <row r="3715" spans="16:16">
      <c r="P3715" s="3"/>
    </row>
    <row r="3716" spans="16:16">
      <c r="P3716" s="3"/>
    </row>
    <row r="3717" spans="16:16">
      <c r="P3717" s="3"/>
    </row>
    <row r="3718" spans="16:16">
      <c r="P3718" s="3"/>
    </row>
    <row r="3719" spans="16:16">
      <c r="P3719" s="3"/>
    </row>
    <row r="3720" spans="16:16">
      <c r="P3720" s="3"/>
    </row>
    <row r="3721" spans="16:16">
      <c r="P3721" s="3"/>
    </row>
    <row r="3722" spans="16:16">
      <c r="P3722" s="3"/>
    </row>
    <row r="3723" spans="16:16">
      <c r="P3723" s="3"/>
    </row>
    <row r="3724" spans="16:16">
      <c r="P3724" s="3"/>
    </row>
    <row r="3725" spans="16:16">
      <c r="P3725" s="3"/>
    </row>
    <row r="3726" spans="16:16">
      <c r="P3726" s="3"/>
    </row>
    <row r="3727" spans="16:16">
      <c r="P3727" s="3"/>
    </row>
    <row r="3728" spans="16:16">
      <c r="P3728" s="3"/>
    </row>
    <row r="3729" spans="16:16">
      <c r="P3729" s="3"/>
    </row>
    <row r="3730" spans="16:16">
      <c r="P3730" s="3"/>
    </row>
    <row r="3731" spans="16:16">
      <c r="P3731" s="3"/>
    </row>
    <row r="3732" spans="16:16">
      <c r="P3732" s="3"/>
    </row>
    <row r="3733" spans="16:16">
      <c r="P3733" s="3"/>
    </row>
    <row r="3734" spans="16:16">
      <c r="P3734" s="3"/>
    </row>
    <row r="3735" spans="16:16">
      <c r="P3735" s="3"/>
    </row>
    <row r="3736" spans="16:16">
      <c r="P3736" s="3"/>
    </row>
    <row r="3737" spans="16:16">
      <c r="P3737" s="3"/>
    </row>
    <row r="3738" spans="16:16">
      <c r="P3738" s="3"/>
    </row>
    <row r="3739" spans="16:16">
      <c r="P3739" s="3"/>
    </row>
    <row r="3740" spans="16:16">
      <c r="P3740" s="3"/>
    </row>
    <row r="3741" spans="16:16">
      <c r="P3741" s="3"/>
    </row>
    <row r="3742" spans="16:16">
      <c r="P3742" s="3"/>
    </row>
    <row r="3743" spans="16:16">
      <c r="P3743" s="3"/>
    </row>
    <row r="3744" spans="16:16">
      <c r="P3744" s="3"/>
    </row>
    <row r="3745" spans="16:16">
      <c r="P3745" s="3"/>
    </row>
    <row r="3746" spans="16:16">
      <c r="P3746" s="3"/>
    </row>
    <row r="3747" spans="16:16">
      <c r="P3747" s="3"/>
    </row>
    <row r="3748" spans="16:16">
      <c r="P3748" s="3"/>
    </row>
    <row r="3749" spans="16:16">
      <c r="P3749" s="3"/>
    </row>
    <row r="3750" spans="16:16">
      <c r="P3750" s="3"/>
    </row>
    <row r="3751" spans="16:16">
      <c r="P3751" s="3"/>
    </row>
    <row r="3752" spans="16:16">
      <c r="P3752" s="3"/>
    </row>
    <row r="3753" spans="16:16">
      <c r="P3753" s="3"/>
    </row>
    <row r="3754" spans="16:16">
      <c r="P3754" s="3"/>
    </row>
    <row r="3755" spans="16:16">
      <c r="P3755" s="3"/>
    </row>
    <row r="3756" spans="16:16">
      <c r="P3756" s="3"/>
    </row>
    <row r="3757" spans="16:16">
      <c r="P3757" s="3"/>
    </row>
    <row r="3758" spans="16:16">
      <c r="P3758" s="3"/>
    </row>
    <row r="3759" spans="16:16">
      <c r="P3759" s="3"/>
    </row>
    <row r="3760" spans="16:16">
      <c r="P3760" s="3"/>
    </row>
    <row r="3761" spans="16:16">
      <c r="P3761" s="3"/>
    </row>
    <row r="3762" spans="16:16">
      <c r="P3762" s="3"/>
    </row>
    <row r="3763" spans="16:16">
      <c r="P3763" s="3"/>
    </row>
    <row r="3764" spans="16:16">
      <c r="P3764" s="3"/>
    </row>
    <row r="3765" spans="16:16">
      <c r="P3765" s="3"/>
    </row>
    <row r="3766" spans="16:16">
      <c r="P3766" s="3"/>
    </row>
    <row r="3767" spans="16:16">
      <c r="P3767" s="3"/>
    </row>
    <row r="3768" spans="16:16">
      <c r="P3768" s="3"/>
    </row>
    <row r="3769" spans="16:16">
      <c r="P3769" s="3"/>
    </row>
    <row r="3770" spans="16:16">
      <c r="P3770" s="3"/>
    </row>
    <row r="3771" spans="16:16">
      <c r="P3771" s="3"/>
    </row>
    <row r="3772" spans="16:16">
      <c r="P3772" s="3"/>
    </row>
    <row r="3773" spans="16:16">
      <c r="P3773" s="3"/>
    </row>
    <row r="3774" spans="16:16">
      <c r="P3774" s="3"/>
    </row>
    <row r="3775" spans="16:16">
      <c r="P3775" s="3"/>
    </row>
    <row r="3776" spans="16:16">
      <c r="P3776" s="3"/>
    </row>
    <row r="3777" spans="16:16">
      <c r="P3777" s="3"/>
    </row>
    <row r="3778" spans="16:16">
      <c r="P3778" s="3"/>
    </row>
    <row r="3779" spans="16:16">
      <c r="P3779" s="3"/>
    </row>
    <row r="3780" spans="16:16">
      <c r="P3780" s="3"/>
    </row>
    <row r="3781" spans="16:16">
      <c r="P3781" s="3"/>
    </row>
    <row r="3782" spans="16:16">
      <c r="P3782" s="3"/>
    </row>
    <row r="3783" spans="16:16">
      <c r="P3783" s="3"/>
    </row>
    <row r="3784" spans="16:16">
      <c r="P3784" s="3"/>
    </row>
    <row r="3785" spans="16:16">
      <c r="P3785" s="3"/>
    </row>
    <row r="3786" spans="16:16">
      <c r="P3786" s="3"/>
    </row>
    <row r="3787" spans="16:16">
      <c r="P3787" s="3"/>
    </row>
    <row r="3788" spans="16:16">
      <c r="P3788" s="3"/>
    </row>
    <row r="3789" spans="16:16">
      <c r="P3789" s="3"/>
    </row>
    <row r="3790" spans="16:16">
      <c r="P3790" s="3"/>
    </row>
    <row r="3791" spans="16:16">
      <c r="P3791" s="3"/>
    </row>
    <row r="3792" spans="16:16">
      <c r="P3792" s="3"/>
    </row>
    <row r="3793" spans="16:16">
      <c r="P3793" s="3"/>
    </row>
    <row r="3794" spans="16:16">
      <c r="P3794" s="3"/>
    </row>
    <row r="3795" spans="16:16">
      <c r="P3795" s="3"/>
    </row>
    <row r="3796" spans="16:16">
      <c r="P3796" s="3"/>
    </row>
    <row r="3797" spans="16:16">
      <c r="P3797" s="3"/>
    </row>
    <row r="3798" spans="16:16">
      <c r="P3798" s="3"/>
    </row>
    <row r="3799" spans="16:16">
      <c r="P3799" s="3"/>
    </row>
    <row r="3800" spans="16:16">
      <c r="P3800" s="3"/>
    </row>
    <row r="3801" spans="16:16">
      <c r="P3801" s="3"/>
    </row>
    <row r="3802" spans="16:16">
      <c r="P3802" s="3"/>
    </row>
    <row r="3803" spans="16:16">
      <c r="P3803" s="3"/>
    </row>
    <row r="3804" spans="16:16">
      <c r="P3804" s="3"/>
    </row>
    <row r="3805" spans="16:16">
      <c r="P3805" s="3"/>
    </row>
    <row r="3806" spans="16:16">
      <c r="P3806" s="3"/>
    </row>
    <row r="3807" spans="16:16">
      <c r="P3807" s="3"/>
    </row>
    <row r="3808" spans="16:16">
      <c r="P3808" s="3"/>
    </row>
    <row r="3809" spans="16:16">
      <c r="P3809" s="3"/>
    </row>
    <row r="3810" spans="16:16">
      <c r="P3810" s="3"/>
    </row>
    <row r="3811" spans="16:16">
      <c r="P3811" s="3"/>
    </row>
    <row r="3812" spans="16:16">
      <c r="P3812" s="3"/>
    </row>
    <row r="3813" spans="16:16">
      <c r="P3813" s="3"/>
    </row>
    <row r="3814" spans="16:16">
      <c r="P3814" s="3"/>
    </row>
    <row r="3815" spans="16:16">
      <c r="P3815" s="3"/>
    </row>
    <row r="3816" spans="16:16">
      <c r="P3816" s="3"/>
    </row>
    <row r="3817" spans="16:16">
      <c r="P3817" s="3"/>
    </row>
    <row r="3818" spans="16:16">
      <c r="P3818" s="3"/>
    </row>
    <row r="3819" spans="16:16">
      <c r="P3819" s="3"/>
    </row>
    <row r="3820" spans="16:16">
      <c r="P3820" s="3"/>
    </row>
    <row r="3821" spans="16:16">
      <c r="P3821" s="3"/>
    </row>
    <row r="3822" spans="16:16">
      <c r="P3822" s="3"/>
    </row>
    <row r="3823" spans="16:16">
      <c r="P3823" s="3"/>
    </row>
    <row r="3824" spans="16:16">
      <c r="P3824" s="3"/>
    </row>
    <row r="3825" spans="16:16">
      <c r="P3825" s="3"/>
    </row>
    <row r="3826" spans="16:16">
      <c r="P3826" s="3"/>
    </row>
    <row r="3827" spans="16:16">
      <c r="P3827" s="3"/>
    </row>
    <row r="3828" spans="16:16">
      <c r="P3828" s="3"/>
    </row>
    <row r="3829" spans="16:16">
      <c r="P3829" s="3"/>
    </row>
    <row r="3830" spans="16:16">
      <c r="P3830" s="3"/>
    </row>
    <row r="3831" spans="16:16">
      <c r="P3831" s="3"/>
    </row>
    <row r="3832" spans="16:16">
      <c r="P3832" s="3"/>
    </row>
    <row r="3833" spans="16:16">
      <c r="P3833" s="3"/>
    </row>
    <row r="3834" spans="16:16">
      <c r="P3834" s="3"/>
    </row>
    <row r="3835" spans="16:16">
      <c r="P3835" s="3"/>
    </row>
    <row r="3836" spans="16:16">
      <c r="P3836" s="3"/>
    </row>
    <row r="3837" spans="16:16">
      <c r="P3837" s="3"/>
    </row>
    <row r="3838" spans="16:16">
      <c r="P3838" s="3"/>
    </row>
    <row r="3839" spans="16:16">
      <c r="P3839" s="3"/>
    </row>
    <row r="3840" spans="16:16">
      <c r="P3840" s="3"/>
    </row>
    <row r="3841" spans="16:16">
      <c r="P3841" s="3"/>
    </row>
    <row r="3842" spans="16:16">
      <c r="P3842" s="3"/>
    </row>
    <row r="3843" spans="16:16">
      <c r="P3843" s="3"/>
    </row>
    <row r="3844" spans="16:16">
      <c r="P3844" s="3"/>
    </row>
    <row r="3845" spans="16:16">
      <c r="P3845" s="3"/>
    </row>
    <row r="3846" spans="16:16">
      <c r="P3846" s="3"/>
    </row>
    <row r="3847" spans="16:16">
      <c r="P3847" s="3"/>
    </row>
    <row r="3848" spans="16:16">
      <c r="P3848" s="3"/>
    </row>
    <row r="3849" spans="16:16">
      <c r="P3849" s="3"/>
    </row>
    <row r="3850" spans="16:16">
      <c r="P3850" s="3"/>
    </row>
    <row r="3851" spans="16:16">
      <c r="P3851" s="3"/>
    </row>
    <row r="3852" spans="16:16">
      <c r="P3852" s="3"/>
    </row>
    <row r="3853" spans="16:16">
      <c r="P3853" s="3"/>
    </row>
    <row r="3854" spans="16:16">
      <c r="P3854" s="3"/>
    </row>
    <row r="3855" spans="16:16">
      <c r="P3855" s="3"/>
    </row>
    <row r="3856" spans="16:16">
      <c r="P3856" s="3"/>
    </row>
    <row r="3857" spans="16:16">
      <c r="P3857" s="3"/>
    </row>
    <row r="3858" spans="16:16">
      <c r="P3858" s="3"/>
    </row>
    <row r="3859" spans="16:16">
      <c r="P3859" s="3"/>
    </row>
    <row r="3860" spans="16:16">
      <c r="P3860" s="3"/>
    </row>
    <row r="3861" spans="16:16">
      <c r="P3861" s="3"/>
    </row>
    <row r="3862" spans="16:16">
      <c r="P3862" s="3"/>
    </row>
    <row r="3863" spans="16:16">
      <c r="P3863" s="3"/>
    </row>
    <row r="3864" spans="16:16">
      <c r="P3864" s="3"/>
    </row>
    <row r="3865" spans="16:16">
      <c r="P3865" s="3"/>
    </row>
    <row r="3866" spans="16:16">
      <c r="P3866" s="3"/>
    </row>
    <row r="3867" spans="16:16">
      <c r="P3867" s="3"/>
    </row>
    <row r="3868" spans="16:16">
      <c r="P3868" s="3"/>
    </row>
    <row r="3869" spans="16:16">
      <c r="P3869" s="3"/>
    </row>
    <row r="3870" spans="16:16">
      <c r="P3870" s="3"/>
    </row>
    <row r="3871" spans="16:16">
      <c r="P3871" s="3"/>
    </row>
    <row r="3872" spans="16:16">
      <c r="P3872" s="3"/>
    </row>
    <row r="3873" spans="16:16">
      <c r="P3873" s="3"/>
    </row>
    <row r="3874" spans="16:16">
      <c r="P3874" s="3"/>
    </row>
    <row r="3875" spans="16:16">
      <c r="P3875" s="3"/>
    </row>
    <row r="3876" spans="16:16">
      <c r="P3876" s="3"/>
    </row>
    <row r="3877" spans="16:16">
      <c r="P3877" s="3"/>
    </row>
    <row r="3878" spans="16:16">
      <c r="P3878" s="3"/>
    </row>
    <row r="3879" spans="16:16">
      <c r="P3879" s="3"/>
    </row>
    <row r="3880" spans="16:16">
      <c r="P3880" s="3"/>
    </row>
    <row r="3881" spans="16:16">
      <c r="P3881" s="3"/>
    </row>
    <row r="3882" spans="16:16">
      <c r="P3882" s="3"/>
    </row>
    <row r="3883" spans="16:16">
      <c r="P3883" s="3"/>
    </row>
    <row r="3884" spans="16:16">
      <c r="P3884" s="3"/>
    </row>
    <row r="3885" spans="16:16">
      <c r="P3885" s="3"/>
    </row>
    <row r="3886" spans="16:16">
      <c r="P3886" s="3"/>
    </row>
    <row r="3887" spans="16:16">
      <c r="P3887" s="3"/>
    </row>
    <row r="3888" spans="16:16">
      <c r="P3888" s="3"/>
    </row>
    <row r="3889" spans="16:16">
      <c r="P3889" s="3"/>
    </row>
    <row r="3890" spans="16:16">
      <c r="P3890" s="3"/>
    </row>
    <row r="3891" spans="16:16">
      <c r="P3891" s="3"/>
    </row>
    <row r="3892" spans="16:16">
      <c r="P3892" s="3"/>
    </row>
    <row r="3893" spans="16:16">
      <c r="P3893" s="3"/>
    </row>
    <row r="3894" spans="16:16">
      <c r="P3894" s="3"/>
    </row>
    <row r="3895" spans="16:16">
      <c r="P3895" s="3"/>
    </row>
    <row r="3896" spans="16:16">
      <c r="P3896" s="3"/>
    </row>
    <row r="3897" spans="16:16">
      <c r="P3897" s="3"/>
    </row>
    <row r="3898" spans="16:16">
      <c r="P3898" s="3"/>
    </row>
    <row r="3899" spans="16:16">
      <c r="P3899" s="3"/>
    </row>
    <row r="3900" spans="16:16">
      <c r="P3900" s="3"/>
    </row>
    <row r="3901" spans="16:16">
      <c r="P3901" s="3"/>
    </row>
    <row r="3902" spans="16:16">
      <c r="P3902" s="3"/>
    </row>
    <row r="3903" spans="16:16">
      <c r="P3903" s="3"/>
    </row>
    <row r="3904" spans="16:16">
      <c r="P3904" s="3"/>
    </row>
    <row r="3905" spans="16:16">
      <c r="P3905" s="3"/>
    </row>
    <row r="3906" spans="16:16">
      <c r="P3906" s="3"/>
    </row>
    <row r="3907" spans="16:16">
      <c r="P3907" s="3"/>
    </row>
    <row r="3908" spans="16:16">
      <c r="P3908" s="3"/>
    </row>
    <row r="3909" spans="16:16">
      <c r="P3909" s="3"/>
    </row>
    <row r="3910" spans="16:16">
      <c r="P3910" s="3"/>
    </row>
    <row r="3911" spans="16:16">
      <c r="P3911" s="3"/>
    </row>
    <row r="3912" spans="16:16">
      <c r="P3912" s="3"/>
    </row>
    <row r="3913" spans="16:16">
      <c r="P3913" s="3"/>
    </row>
    <row r="3914" spans="16:16">
      <c r="P3914" s="3"/>
    </row>
    <row r="3915" spans="16:16">
      <c r="P3915" s="3"/>
    </row>
    <row r="3916" spans="16:16">
      <c r="P3916" s="3"/>
    </row>
    <row r="3917" spans="16:16">
      <c r="P3917" s="3"/>
    </row>
    <row r="3918" spans="16:16">
      <c r="P3918" s="3"/>
    </row>
    <row r="3919" spans="16:16">
      <c r="P3919" s="3"/>
    </row>
    <row r="3920" spans="16:16">
      <c r="P3920" s="3"/>
    </row>
    <row r="3921" spans="16:16">
      <c r="P3921" s="3"/>
    </row>
    <row r="3922" spans="16:16">
      <c r="P3922" s="3"/>
    </row>
    <row r="3923" spans="16:16">
      <c r="P3923" s="3"/>
    </row>
    <row r="3924" spans="16:16">
      <c r="P3924" s="3"/>
    </row>
    <row r="3925" spans="16:16">
      <c r="P3925" s="3"/>
    </row>
    <row r="3926" spans="16:16">
      <c r="P3926" s="3"/>
    </row>
    <row r="3927" spans="16:16">
      <c r="P3927" s="3"/>
    </row>
    <row r="3928" spans="16:16">
      <c r="P3928" s="3"/>
    </row>
    <row r="3929" spans="16:16">
      <c r="P3929" s="3"/>
    </row>
    <row r="3930" spans="16:16">
      <c r="P3930" s="3"/>
    </row>
    <row r="3931" spans="16:16">
      <c r="P3931" s="3"/>
    </row>
    <row r="3932" spans="16:16">
      <c r="P3932" s="3"/>
    </row>
    <row r="3933" spans="16:16">
      <c r="P3933" s="3"/>
    </row>
    <row r="3934" spans="16:16">
      <c r="P3934" s="3"/>
    </row>
    <row r="3935" spans="16:16">
      <c r="P3935" s="3"/>
    </row>
    <row r="3936" spans="16:16">
      <c r="P3936" s="3"/>
    </row>
    <row r="3937" spans="16:16">
      <c r="P3937" s="3"/>
    </row>
    <row r="3938" spans="16:16">
      <c r="P3938" s="3"/>
    </row>
    <row r="3939" spans="16:16">
      <c r="P3939" s="3"/>
    </row>
    <row r="3940" spans="16:16">
      <c r="P3940" s="3"/>
    </row>
    <row r="3941" spans="16:16">
      <c r="P3941" s="3"/>
    </row>
    <row r="3942" spans="16:16">
      <c r="P3942" s="3"/>
    </row>
    <row r="3943" spans="16:16">
      <c r="P3943" s="3"/>
    </row>
    <row r="3944" spans="16:16">
      <c r="P3944" s="3"/>
    </row>
    <row r="3945" spans="16:16">
      <c r="P3945" s="3"/>
    </row>
    <row r="3946" spans="16:16">
      <c r="P3946" s="3"/>
    </row>
    <row r="3947" spans="16:16">
      <c r="P3947" s="3"/>
    </row>
    <row r="3948" spans="16:16">
      <c r="P3948" s="3"/>
    </row>
    <row r="3949" spans="16:16">
      <c r="P3949" s="3"/>
    </row>
    <row r="3950" spans="16:16">
      <c r="P3950" s="3"/>
    </row>
    <row r="3951" spans="16:16">
      <c r="P3951" s="3"/>
    </row>
    <row r="3952" spans="16:16">
      <c r="P3952" s="3"/>
    </row>
    <row r="3953" spans="16:16">
      <c r="P3953" s="3"/>
    </row>
    <row r="3954" spans="16:16">
      <c r="P3954" s="3"/>
    </row>
    <row r="3955" spans="16:16">
      <c r="P3955" s="3"/>
    </row>
    <row r="3956" spans="16:16">
      <c r="P3956" s="3"/>
    </row>
    <row r="3957" spans="16:16">
      <c r="P3957" s="3"/>
    </row>
    <row r="3958" spans="16:16">
      <c r="P3958" s="3"/>
    </row>
    <row r="3959" spans="16:16">
      <c r="P3959" s="3"/>
    </row>
    <row r="3960" spans="16:16">
      <c r="P3960" s="3"/>
    </row>
    <row r="3961" spans="16:16">
      <c r="P3961" s="3"/>
    </row>
    <row r="3962" spans="16:16">
      <c r="P3962" s="3"/>
    </row>
    <row r="3963" spans="16:16">
      <c r="P3963" s="3"/>
    </row>
    <row r="3964" spans="16:16">
      <c r="P3964" s="3"/>
    </row>
    <row r="3965" spans="16:16">
      <c r="P3965" s="3"/>
    </row>
    <row r="3966" spans="16:16">
      <c r="P3966" s="3"/>
    </row>
    <row r="3967" spans="16:16">
      <c r="P3967" s="3"/>
    </row>
    <row r="3968" spans="16:16">
      <c r="P3968" s="3"/>
    </row>
    <row r="3969" spans="16:16">
      <c r="P3969" s="3"/>
    </row>
    <row r="3970" spans="16:16">
      <c r="P3970" s="3"/>
    </row>
    <row r="3971" spans="16:16">
      <c r="P3971" s="3"/>
    </row>
    <row r="3972" spans="16:16">
      <c r="P3972" s="3"/>
    </row>
    <row r="3973" spans="16:16">
      <c r="P3973" s="3"/>
    </row>
    <row r="3974" spans="16:16">
      <c r="P3974" s="3"/>
    </row>
    <row r="3975" spans="16:16">
      <c r="P3975" s="3"/>
    </row>
    <row r="3976" spans="16:16">
      <c r="P3976" s="3"/>
    </row>
    <row r="3977" spans="16:16">
      <c r="P3977" s="3"/>
    </row>
    <row r="3978" spans="16:16">
      <c r="P3978" s="3"/>
    </row>
    <row r="3979" spans="16:16">
      <c r="P3979" s="3"/>
    </row>
    <row r="3980" spans="16:16">
      <c r="P3980" s="3"/>
    </row>
    <row r="3981" spans="16:16">
      <c r="P3981" s="3"/>
    </row>
    <row r="3982" spans="16:16">
      <c r="P3982" s="3"/>
    </row>
    <row r="3983" spans="16:16">
      <c r="P3983" s="3"/>
    </row>
    <row r="3984" spans="16:16">
      <c r="P3984" s="3"/>
    </row>
    <row r="3985" spans="16:16">
      <c r="P3985" s="3"/>
    </row>
    <row r="3986" spans="16:16">
      <c r="P3986" s="3"/>
    </row>
    <row r="3987" spans="16:16">
      <c r="P3987" s="3"/>
    </row>
    <row r="3988" spans="16:16">
      <c r="P3988" s="3"/>
    </row>
    <row r="3989" spans="16:16">
      <c r="P3989" s="3"/>
    </row>
    <row r="3990" spans="16:16">
      <c r="P3990" s="3"/>
    </row>
    <row r="3991" spans="16:16">
      <c r="P3991" s="3"/>
    </row>
    <row r="3992" spans="16:16">
      <c r="P3992" s="3"/>
    </row>
    <row r="3993" spans="16:16">
      <c r="P3993" s="3"/>
    </row>
    <row r="3994" spans="16:16">
      <c r="P3994" s="3"/>
    </row>
    <row r="3995" spans="16:16">
      <c r="P3995" s="3"/>
    </row>
    <row r="3996" spans="16:16">
      <c r="P3996" s="3"/>
    </row>
    <row r="3997" spans="16:16">
      <c r="P3997" s="3"/>
    </row>
    <row r="3998" spans="16:16">
      <c r="P3998" s="3"/>
    </row>
    <row r="3999" spans="16:16">
      <c r="P3999" s="3"/>
    </row>
    <row r="4000" spans="16:16">
      <c r="P4000" s="3"/>
    </row>
    <row r="4001" spans="16:16">
      <c r="P4001" s="3"/>
    </row>
    <row r="4002" spans="16:16">
      <c r="P4002" s="3"/>
    </row>
    <row r="4003" spans="16:16">
      <c r="P4003" s="3"/>
    </row>
    <row r="4004" spans="16:16">
      <c r="P4004" s="3"/>
    </row>
    <row r="4005" spans="16:16">
      <c r="P4005" s="3"/>
    </row>
    <row r="4006" spans="16:16">
      <c r="P4006" s="3"/>
    </row>
    <row r="4007" spans="16:16">
      <c r="P4007" s="3"/>
    </row>
    <row r="4008" spans="16:16">
      <c r="P4008" s="3"/>
    </row>
    <row r="4009" spans="16:16">
      <c r="P4009" s="3"/>
    </row>
    <row r="4010" spans="16:16">
      <c r="P4010" s="3"/>
    </row>
    <row r="4011" spans="16:16">
      <c r="P4011" s="3"/>
    </row>
    <row r="4012" spans="16:16">
      <c r="P4012" s="3"/>
    </row>
    <row r="4013" spans="16:16">
      <c r="P4013" s="3"/>
    </row>
    <row r="4014" spans="16:16">
      <c r="P4014" s="3"/>
    </row>
    <row r="4015" spans="16:16">
      <c r="P4015" s="3"/>
    </row>
    <row r="4016" spans="16:16">
      <c r="P4016" s="3"/>
    </row>
    <row r="4017" spans="16:16">
      <c r="P4017" s="3"/>
    </row>
    <row r="4018" spans="16:16">
      <c r="P4018" s="3"/>
    </row>
    <row r="4019" spans="16:16">
      <c r="P4019" s="3"/>
    </row>
    <row r="4020" spans="16:16">
      <c r="P4020" s="3"/>
    </row>
    <row r="4021" spans="16:16">
      <c r="P4021" s="3"/>
    </row>
    <row r="4022" spans="16:16">
      <c r="P4022" s="3"/>
    </row>
    <row r="4023" spans="16:16">
      <c r="P4023" s="3"/>
    </row>
    <row r="4024" spans="16:16">
      <c r="P4024" s="3"/>
    </row>
    <row r="4025" spans="16:16">
      <c r="P4025" s="3"/>
    </row>
    <row r="4026" spans="16:16">
      <c r="P4026" s="3"/>
    </row>
    <row r="4027" spans="16:16">
      <c r="P4027" s="3"/>
    </row>
    <row r="4028" spans="16:16">
      <c r="P4028" s="3"/>
    </row>
    <row r="4029" spans="16:16">
      <c r="P4029" s="3"/>
    </row>
    <row r="4030" spans="16:16">
      <c r="P4030" s="3"/>
    </row>
    <row r="4031" spans="16:16">
      <c r="P4031" s="3"/>
    </row>
    <row r="4032" spans="16:16">
      <c r="P4032" s="3"/>
    </row>
    <row r="4033" spans="16:16">
      <c r="P4033" s="3"/>
    </row>
    <row r="4034" spans="16:16">
      <c r="P4034" s="3"/>
    </row>
    <row r="4035" spans="16:16">
      <c r="P4035" s="3"/>
    </row>
    <row r="4036" spans="16:16">
      <c r="P4036" s="3"/>
    </row>
    <row r="4037" spans="16:16">
      <c r="P4037" s="3"/>
    </row>
    <row r="4038" spans="16:16">
      <c r="P4038" s="3"/>
    </row>
    <row r="4039" spans="16:16">
      <c r="P4039" s="3"/>
    </row>
    <row r="4040" spans="16:16">
      <c r="P4040" s="3"/>
    </row>
    <row r="4041" spans="16:16">
      <c r="P4041" s="3"/>
    </row>
    <row r="4042" spans="16:16">
      <c r="P4042" s="3"/>
    </row>
    <row r="4043" spans="16:16">
      <c r="P4043" s="3"/>
    </row>
    <row r="4044" spans="16:16">
      <c r="P4044" s="3"/>
    </row>
    <row r="4045" spans="16:16">
      <c r="P4045" s="3"/>
    </row>
    <row r="4046" spans="16:16">
      <c r="P4046" s="3"/>
    </row>
    <row r="4047" spans="16:16">
      <c r="P4047" s="3"/>
    </row>
    <row r="4048" spans="16:16">
      <c r="P4048" s="3"/>
    </row>
    <row r="4049" spans="16:16">
      <c r="P4049" s="3"/>
    </row>
    <row r="4050" spans="16:16">
      <c r="P4050" s="3"/>
    </row>
    <row r="4051" spans="16:16">
      <c r="P4051" s="3"/>
    </row>
    <row r="4052" spans="16:16">
      <c r="P4052" s="3"/>
    </row>
    <row r="4053" spans="16:16">
      <c r="P4053" s="3"/>
    </row>
    <row r="4054" spans="16:16">
      <c r="P4054" s="3"/>
    </row>
    <row r="4055" spans="16:16">
      <c r="P4055" s="3"/>
    </row>
    <row r="4056" spans="16:16">
      <c r="P4056" s="3"/>
    </row>
    <row r="4057" spans="16:16">
      <c r="P4057" s="3"/>
    </row>
    <row r="4058" spans="16:16">
      <c r="P4058" s="3"/>
    </row>
    <row r="4059" spans="16:16">
      <c r="P4059" s="3"/>
    </row>
    <row r="4060" spans="16:16">
      <c r="P4060" s="3"/>
    </row>
    <row r="4061" spans="16:16">
      <c r="P4061" s="3"/>
    </row>
    <row r="4062" spans="16:16">
      <c r="P4062" s="3"/>
    </row>
    <row r="4063" spans="16:16">
      <c r="P4063" s="3"/>
    </row>
    <row r="4064" spans="16:16">
      <c r="P4064" s="3"/>
    </row>
    <row r="4065" spans="16:16">
      <c r="P4065" s="3"/>
    </row>
    <row r="4066" spans="16:16">
      <c r="P4066" s="3"/>
    </row>
    <row r="4067" spans="16:16">
      <c r="P4067" s="3"/>
    </row>
    <row r="4068" spans="16:16">
      <c r="P4068" s="3"/>
    </row>
    <row r="4069" spans="16:16">
      <c r="P4069" s="3"/>
    </row>
    <row r="4070" spans="16:16">
      <c r="P4070" s="3"/>
    </row>
    <row r="4071" spans="16:16">
      <c r="P4071" s="3"/>
    </row>
    <row r="4072" spans="16:16">
      <c r="P4072" s="3"/>
    </row>
    <row r="4073" spans="16:16">
      <c r="P4073" s="3"/>
    </row>
    <row r="4074" spans="16:16">
      <c r="P4074" s="3"/>
    </row>
    <row r="4075" spans="16:16">
      <c r="P4075" s="3"/>
    </row>
    <row r="4076" spans="16:16">
      <c r="P4076" s="3"/>
    </row>
    <row r="4077" spans="16:16">
      <c r="P4077" s="3"/>
    </row>
    <row r="4078" spans="16:16">
      <c r="P4078" s="3"/>
    </row>
    <row r="4079" spans="16:16">
      <c r="P4079" s="3"/>
    </row>
    <row r="4080" spans="16:16">
      <c r="P4080" s="3"/>
    </row>
    <row r="4081" spans="16:16">
      <c r="P4081" s="3"/>
    </row>
    <row r="4082" spans="16:16">
      <c r="P4082" s="3"/>
    </row>
    <row r="4083" spans="16:16">
      <c r="P4083" s="3"/>
    </row>
    <row r="4084" spans="16:16">
      <c r="P4084" s="3"/>
    </row>
    <row r="4085" spans="16:16">
      <c r="P4085" s="3"/>
    </row>
    <row r="4086" spans="16:16">
      <c r="P4086" s="3"/>
    </row>
    <row r="4087" spans="16:16">
      <c r="P4087" s="3"/>
    </row>
    <row r="4088" spans="16:16">
      <c r="P4088" s="3"/>
    </row>
    <row r="4089" spans="16:16">
      <c r="P4089" s="3"/>
    </row>
    <row r="4090" spans="16:16">
      <c r="P4090" s="3"/>
    </row>
    <row r="4091" spans="16:16">
      <c r="P4091" s="3"/>
    </row>
    <row r="4092" spans="16:16">
      <c r="P4092" s="3"/>
    </row>
    <row r="4093" spans="16:16">
      <c r="P4093" s="3"/>
    </row>
    <row r="4094" spans="16:16">
      <c r="P4094" s="3"/>
    </row>
    <row r="4095" spans="16:16">
      <c r="P4095" s="3"/>
    </row>
    <row r="4096" spans="16:16">
      <c r="P4096" s="3"/>
    </row>
    <row r="4097" spans="16:16">
      <c r="P4097" s="3"/>
    </row>
    <row r="4098" spans="16:16">
      <c r="P4098" s="3"/>
    </row>
    <row r="4099" spans="16:16">
      <c r="P4099" s="3"/>
    </row>
    <row r="4100" spans="16:16">
      <c r="P4100" s="3"/>
    </row>
    <row r="4101" spans="16:16">
      <c r="P4101" s="3"/>
    </row>
    <row r="4102" spans="16:16">
      <c r="P4102" s="3"/>
    </row>
    <row r="4103" spans="16:16">
      <c r="P4103" s="3"/>
    </row>
    <row r="4104" spans="16:16">
      <c r="P4104" s="3"/>
    </row>
    <row r="4105" spans="16:16">
      <c r="P4105" s="3"/>
    </row>
    <row r="4106" spans="16:16">
      <c r="P4106" s="3"/>
    </row>
    <row r="4107" spans="16:16">
      <c r="P4107" s="3"/>
    </row>
    <row r="4108" spans="16:16">
      <c r="P4108" s="3"/>
    </row>
    <row r="4109" spans="16:16">
      <c r="P4109" s="3"/>
    </row>
    <row r="4110" spans="16:16">
      <c r="P4110" s="3"/>
    </row>
    <row r="4111" spans="16:16">
      <c r="P4111" s="3"/>
    </row>
    <row r="4112" spans="16:16">
      <c r="P4112" s="3"/>
    </row>
    <row r="4113" spans="16:16">
      <c r="P4113" s="3"/>
    </row>
    <row r="4114" spans="16:16">
      <c r="P4114" s="3"/>
    </row>
    <row r="4115" spans="16:16">
      <c r="P4115" s="3"/>
    </row>
    <row r="4116" spans="16:16">
      <c r="P4116" s="3"/>
    </row>
    <row r="4117" spans="16:16">
      <c r="P4117" s="3"/>
    </row>
    <row r="4118" spans="16:16">
      <c r="P4118" s="3"/>
    </row>
    <row r="4119" spans="16:16">
      <c r="P4119" s="3"/>
    </row>
    <row r="4120" spans="16:16">
      <c r="P4120" s="3"/>
    </row>
    <row r="4121" spans="16:16">
      <c r="P4121" s="3"/>
    </row>
    <row r="4122" spans="16:16">
      <c r="P4122" s="3"/>
    </row>
    <row r="4123" spans="16:16">
      <c r="P4123" s="3"/>
    </row>
    <row r="4124" spans="16:16">
      <c r="P4124" s="3"/>
    </row>
    <row r="4125" spans="16:16">
      <c r="P4125" s="3"/>
    </row>
    <row r="4126" spans="16:16">
      <c r="P4126" s="3"/>
    </row>
    <row r="4127" spans="16:16">
      <c r="P4127" s="3"/>
    </row>
    <row r="4128" spans="16:16">
      <c r="P4128" s="3"/>
    </row>
    <row r="4129" spans="16:16">
      <c r="P4129" s="3"/>
    </row>
    <row r="4130" spans="16:16">
      <c r="P4130" s="3"/>
    </row>
    <row r="4131" spans="16:16">
      <c r="P4131" s="3"/>
    </row>
    <row r="4132" spans="16:16">
      <c r="P4132" s="3"/>
    </row>
    <row r="4133" spans="16:16">
      <c r="P4133" s="3"/>
    </row>
    <row r="4134" spans="16:16">
      <c r="P4134" s="3"/>
    </row>
    <row r="4135" spans="16:16">
      <c r="P4135" s="3"/>
    </row>
    <row r="4136" spans="16:16">
      <c r="P4136" s="3"/>
    </row>
    <row r="4137" spans="16:16">
      <c r="P4137" s="3"/>
    </row>
    <row r="4138" spans="16:16">
      <c r="P4138" s="3"/>
    </row>
    <row r="4139" spans="16:16">
      <c r="P4139" s="3"/>
    </row>
    <row r="4140" spans="16:16">
      <c r="P4140" s="3"/>
    </row>
    <row r="4141" spans="16:16">
      <c r="P4141" s="3"/>
    </row>
    <row r="4142" spans="16:16">
      <c r="P4142" s="3"/>
    </row>
    <row r="4143" spans="16:16">
      <c r="P4143" s="3"/>
    </row>
    <row r="4144" spans="16:16">
      <c r="P4144" s="3"/>
    </row>
    <row r="4145" spans="16:16">
      <c r="P4145" s="3"/>
    </row>
    <row r="4146" spans="16:16">
      <c r="P4146" s="3"/>
    </row>
    <row r="4147" spans="16:16">
      <c r="P4147" s="3"/>
    </row>
    <row r="4148" spans="16:16">
      <c r="P4148" s="3"/>
    </row>
    <row r="4149" spans="16:16">
      <c r="P4149" s="3"/>
    </row>
    <row r="4150" spans="16:16">
      <c r="P4150" s="3"/>
    </row>
    <row r="4151" spans="16:16">
      <c r="P4151" s="3"/>
    </row>
    <row r="4152" spans="16:16">
      <c r="P4152" s="3"/>
    </row>
    <row r="4153" spans="16:16">
      <c r="P4153" s="3"/>
    </row>
    <row r="4154" spans="16:16">
      <c r="P4154" s="3"/>
    </row>
    <row r="4155" spans="16:16">
      <c r="P4155" s="3"/>
    </row>
    <row r="4156" spans="16:16">
      <c r="P4156" s="3"/>
    </row>
    <row r="4157" spans="16:16">
      <c r="P4157" s="3"/>
    </row>
    <row r="4158" spans="16:16">
      <c r="P4158" s="3"/>
    </row>
    <row r="4159" spans="16:16">
      <c r="P4159" s="3"/>
    </row>
    <row r="4160" spans="16:16">
      <c r="P4160" s="3"/>
    </row>
    <row r="4161" spans="16:16">
      <c r="P4161" s="3"/>
    </row>
    <row r="4162" spans="16:16">
      <c r="P4162" s="3"/>
    </row>
    <row r="4163" spans="16:16">
      <c r="P4163" s="3"/>
    </row>
    <row r="4164" spans="16:16">
      <c r="P4164" s="3"/>
    </row>
    <row r="4165" spans="16:16">
      <c r="P4165" s="3"/>
    </row>
    <row r="4166" spans="16:16">
      <c r="P4166" s="3"/>
    </row>
    <row r="4167" spans="16:16">
      <c r="P4167" s="3"/>
    </row>
    <row r="4168" spans="16:16">
      <c r="P4168" s="3"/>
    </row>
    <row r="4169" spans="16:16">
      <c r="P4169" s="3"/>
    </row>
    <row r="4170" spans="16:16">
      <c r="P4170" s="3"/>
    </row>
    <row r="4171" spans="16:16">
      <c r="P4171" s="3"/>
    </row>
    <row r="4172" spans="16:16">
      <c r="P4172" s="3"/>
    </row>
    <row r="4173" spans="16:16">
      <c r="P4173" s="3"/>
    </row>
    <row r="4174" spans="16:16">
      <c r="P4174" s="3"/>
    </row>
    <row r="4175" spans="16:16">
      <c r="P4175" s="3"/>
    </row>
    <row r="4176" spans="16:16">
      <c r="P4176" s="3"/>
    </row>
    <row r="4177" spans="16:16">
      <c r="P4177" s="3"/>
    </row>
    <row r="4178" spans="16:16">
      <c r="P4178" s="3"/>
    </row>
    <row r="4179" spans="16:16">
      <c r="P4179" s="3"/>
    </row>
    <row r="4180" spans="16:16">
      <c r="P4180" s="3"/>
    </row>
    <row r="4181" spans="16:16">
      <c r="P4181" s="3"/>
    </row>
    <row r="4182" spans="16:16">
      <c r="P4182" s="3"/>
    </row>
    <row r="4183" spans="16:16">
      <c r="P4183" s="3"/>
    </row>
    <row r="4184" spans="16:16">
      <c r="P4184" s="3"/>
    </row>
    <row r="4185" spans="16:16">
      <c r="P4185" s="3"/>
    </row>
    <row r="4186" spans="16:16">
      <c r="P4186" s="3"/>
    </row>
    <row r="4187" spans="16:16">
      <c r="P4187" s="3"/>
    </row>
    <row r="4188" spans="16:16">
      <c r="P4188" s="3"/>
    </row>
    <row r="4189" spans="16:16">
      <c r="P4189" s="3"/>
    </row>
    <row r="4190" spans="16:16">
      <c r="P4190" s="3"/>
    </row>
    <row r="4191" spans="16:16">
      <c r="P4191" s="3"/>
    </row>
    <row r="4192" spans="16:16">
      <c r="P4192" s="3"/>
    </row>
    <row r="4193" spans="16:16">
      <c r="P4193" s="3"/>
    </row>
    <row r="4194" spans="16:16">
      <c r="P4194" s="3"/>
    </row>
    <row r="4195" spans="16:16">
      <c r="P4195" s="3"/>
    </row>
    <row r="4196" spans="16:16">
      <c r="P4196" s="3"/>
    </row>
    <row r="4197" spans="16:16">
      <c r="P4197" s="3"/>
    </row>
    <row r="4198" spans="16:16">
      <c r="P4198" s="3"/>
    </row>
    <row r="4199" spans="16:16">
      <c r="P4199" s="3"/>
    </row>
    <row r="4200" spans="16:16">
      <c r="P4200" s="3"/>
    </row>
    <row r="4201" spans="16:16">
      <c r="P4201" s="3"/>
    </row>
    <row r="4202" spans="16:16">
      <c r="P4202" s="3"/>
    </row>
    <row r="4203" spans="16:16">
      <c r="P4203" s="3"/>
    </row>
    <row r="4204" spans="16:16">
      <c r="P4204" s="3"/>
    </row>
    <row r="4205" spans="16:16">
      <c r="P4205" s="3"/>
    </row>
    <row r="4206" spans="16:16">
      <c r="P4206" s="3"/>
    </row>
    <row r="4207" spans="16:16">
      <c r="P4207" s="3"/>
    </row>
    <row r="4208" spans="16:16">
      <c r="P4208" s="3"/>
    </row>
    <row r="4209" spans="16:16">
      <c r="P4209" s="3"/>
    </row>
    <row r="4210" spans="16:16">
      <c r="P4210" s="3"/>
    </row>
    <row r="4211" spans="16:16">
      <c r="P4211" s="3"/>
    </row>
    <row r="4212" spans="16:16">
      <c r="P4212" s="3"/>
    </row>
    <row r="4213" spans="16:16">
      <c r="P4213" s="3"/>
    </row>
    <row r="4214" spans="16:16">
      <c r="P4214" s="3"/>
    </row>
    <row r="4215" spans="16:16">
      <c r="P4215" s="3"/>
    </row>
    <row r="4216" spans="16:16">
      <c r="P4216" s="3"/>
    </row>
    <row r="4217" spans="16:16">
      <c r="P4217" s="3"/>
    </row>
    <row r="4218" spans="16:16">
      <c r="P4218" s="3"/>
    </row>
    <row r="4219" spans="16:16">
      <c r="P4219" s="3"/>
    </row>
    <row r="4220" spans="16:16">
      <c r="P4220" s="3"/>
    </row>
    <row r="4221" spans="16:16">
      <c r="P4221" s="3"/>
    </row>
    <row r="4222" spans="16:16">
      <c r="P4222" s="3"/>
    </row>
    <row r="4223" spans="16:16">
      <c r="P4223" s="3"/>
    </row>
    <row r="4224" spans="16:16">
      <c r="P4224" s="3"/>
    </row>
    <row r="4225" spans="16:16">
      <c r="P4225" s="3"/>
    </row>
    <row r="4226" spans="16:16">
      <c r="P4226" s="3"/>
    </row>
    <row r="4227" spans="16:16">
      <c r="P4227" s="3"/>
    </row>
    <row r="4228" spans="16:16">
      <c r="P4228" s="3"/>
    </row>
    <row r="4229" spans="16:16">
      <c r="P4229" s="3"/>
    </row>
    <row r="4230" spans="16:16">
      <c r="P4230" s="3"/>
    </row>
    <row r="4231" spans="16:16">
      <c r="P4231" s="3"/>
    </row>
    <row r="4232" spans="16:16">
      <c r="P4232" s="3"/>
    </row>
    <row r="4233" spans="16:16">
      <c r="P4233" s="3"/>
    </row>
    <row r="4234" spans="16:16">
      <c r="P4234" s="3"/>
    </row>
    <row r="4235" spans="16:16">
      <c r="P4235" s="3"/>
    </row>
    <row r="4236" spans="16:16">
      <c r="P4236" s="3"/>
    </row>
    <row r="4237" spans="16:16">
      <c r="P4237" s="3"/>
    </row>
    <row r="4238" spans="16:16">
      <c r="P4238" s="3"/>
    </row>
    <row r="4239" spans="16:16">
      <c r="P4239" s="3"/>
    </row>
    <row r="4240" spans="16:16">
      <c r="P4240" s="3"/>
    </row>
    <row r="4241" spans="16:16">
      <c r="P4241" s="3"/>
    </row>
    <row r="4242" spans="16:16">
      <c r="P4242" s="3"/>
    </row>
    <row r="4243" spans="16:16">
      <c r="P4243" s="3"/>
    </row>
    <row r="4244" spans="16:16">
      <c r="P4244" s="3"/>
    </row>
    <row r="4245" spans="16:16">
      <c r="P4245" s="3"/>
    </row>
    <row r="4246" spans="16:16">
      <c r="P4246" s="3"/>
    </row>
    <row r="4247" spans="16:16">
      <c r="P4247" s="3"/>
    </row>
    <row r="4248" spans="16:16">
      <c r="P4248" s="3"/>
    </row>
    <row r="4249" spans="16:16">
      <c r="P4249" s="3"/>
    </row>
    <row r="4250" spans="16:16">
      <c r="P4250" s="3"/>
    </row>
    <row r="4251" spans="16:16">
      <c r="P4251" s="3"/>
    </row>
    <row r="4252" spans="16:16">
      <c r="P4252" s="3"/>
    </row>
    <row r="4253" spans="16:16">
      <c r="P4253" s="3"/>
    </row>
    <row r="4254" spans="16:16">
      <c r="P4254" s="3"/>
    </row>
    <row r="4255" spans="16:16">
      <c r="P4255" s="3"/>
    </row>
    <row r="4256" spans="16:16">
      <c r="P4256" s="3"/>
    </row>
    <row r="4257" spans="16:16">
      <c r="P4257" s="3"/>
    </row>
    <row r="4258" spans="16:16">
      <c r="P4258" s="3"/>
    </row>
    <row r="4259" spans="16:16">
      <c r="P4259" s="3"/>
    </row>
    <row r="4260" spans="16:16">
      <c r="P4260" s="3"/>
    </row>
    <row r="4261" spans="16:16">
      <c r="P4261" s="3"/>
    </row>
    <row r="4262" spans="16:16">
      <c r="P4262" s="3"/>
    </row>
    <row r="4263" spans="16:16">
      <c r="P4263" s="3"/>
    </row>
    <row r="4264" spans="16:16">
      <c r="P4264" s="3"/>
    </row>
    <row r="4265" spans="16:16">
      <c r="P4265" s="3"/>
    </row>
    <row r="4266" spans="16:16">
      <c r="P4266" s="3"/>
    </row>
    <row r="4267" spans="16:16">
      <c r="P4267" s="3"/>
    </row>
    <row r="4268" spans="16:16">
      <c r="P4268" s="3"/>
    </row>
    <row r="4269" spans="16:16">
      <c r="P4269" s="3"/>
    </row>
    <row r="4270" spans="16:16">
      <c r="P4270" s="3"/>
    </row>
    <row r="4271" spans="16:16">
      <c r="P4271" s="3"/>
    </row>
    <row r="4272" spans="16:16">
      <c r="P4272" s="3"/>
    </row>
    <row r="4273" spans="16:16">
      <c r="P4273" s="3"/>
    </row>
    <row r="4274" spans="16:16">
      <c r="P4274" s="3"/>
    </row>
    <row r="4275" spans="16:16">
      <c r="P4275" s="3"/>
    </row>
    <row r="4276" spans="16:16">
      <c r="P4276" s="3"/>
    </row>
    <row r="4277" spans="16:16">
      <c r="P4277" s="3"/>
    </row>
    <row r="4278" spans="16:16">
      <c r="P4278" s="3"/>
    </row>
    <row r="4279" spans="16:16">
      <c r="P4279" s="3"/>
    </row>
    <row r="4280" spans="16:16">
      <c r="P4280" s="3"/>
    </row>
    <row r="4281" spans="16:16">
      <c r="P4281" s="3"/>
    </row>
    <row r="4282" spans="16:16">
      <c r="P4282" s="3"/>
    </row>
    <row r="4283" spans="16:16">
      <c r="P4283" s="3"/>
    </row>
    <row r="4284" spans="16:16">
      <c r="P4284" s="3"/>
    </row>
    <row r="4285" spans="16:16">
      <c r="P4285" s="3"/>
    </row>
    <row r="4286" spans="16:16">
      <c r="P4286" s="3"/>
    </row>
    <row r="4287" spans="16:16">
      <c r="P4287" s="3"/>
    </row>
    <row r="4288" spans="16:16">
      <c r="P4288" s="3"/>
    </row>
    <row r="4289" spans="16:16">
      <c r="P4289" s="3"/>
    </row>
    <row r="4290" spans="16:16">
      <c r="P4290" s="3"/>
    </row>
    <row r="4291" spans="16:16">
      <c r="P4291" s="3"/>
    </row>
    <row r="4292" spans="16:16">
      <c r="P4292" s="3"/>
    </row>
    <row r="4293" spans="16:16">
      <c r="P4293" s="3"/>
    </row>
    <row r="4294" spans="16:16">
      <c r="P4294" s="3"/>
    </row>
    <row r="4295" spans="16:16">
      <c r="P4295" s="3"/>
    </row>
    <row r="4296" spans="16:16">
      <c r="P4296" s="3"/>
    </row>
    <row r="4297" spans="16:16">
      <c r="P4297" s="3"/>
    </row>
    <row r="4298" spans="16:16">
      <c r="P4298" s="3"/>
    </row>
    <row r="4299" spans="16:16">
      <c r="P4299" s="3"/>
    </row>
    <row r="4300" spans="16:16">
      <c r="P4300" s="3"/>
    </row>
    <row r="4301" spans="16:16">
      <c r="P4301" s="3"/>
    </row>
    <row r="4302" spans="16:16">
      <c r="P4302" s="3"/>
    </row>
    <row r="4303" spans="16:16">
      <c r="P4303" s="3"/>
    </row>
    <row r="4304" spans="16:16">
      <c r="P4304" s="3"/>
    </row>
    <row r="4305" spans="16:16">
      <c r="P4305" s="3"/>
    </row>
    <row r="4306" spans="16:16">
      <c r="P4306" s="3"/>
    </row>
    <row r="4307" spans="16:16">
      <c r="P4307" s="3"/>
    </row>
    <row r="4308" spans="16:16">
      <c r="P4308" s="3"/>
    </row>
    <row r="4309" spans="16:16">
      <c r="P4309" s="3"/>
    </row>
    <row r="4310" spans="16:16">
      <c r="P4310" s="3"/>
    </row>
    <row r="4311" spans="16:16">
      <c r="P4311" s="3"/>
    </row>
    <row r="4312" spans="16:16">
      <c r="P4312" s="3"/>
    </row>
    <row r="4313" spans="16:16">
      <c r="P4313" s="3"/>
    </row>
    <row r="4314" spans="16:16">
      <c r="P4314" s="3"/>
    </row>
    <row r="4315" spans="16:16">
      <c r="P4315" s="3"/>
    </row>
    <row r="4316" spans="16:16">
      <c r="P4316" s="3"/>
    </row>
    <row r="4317" spans="16:16">
      <c r="P4317" s="3"/>
    </row>
    <row r="4318" spans="16:16">
      <c r="P4318" s="3"/>
    </row>
    <row r="4319" spans="16:16">
      <c r="P4319" s="3"/>
    </row>
    <row r="4320" spans="16:16">
      <c r="P4320" s="3"/>
    </row>
    <row r="4321" spans="16:16">
      <c r="P4321" s="3"/>
    </row>
    <row r="4322" spans="16:16">
      <c r="P4322" s="3"/>
    </row>
    <row r="4323" spans="16:16">
      <c r="P4323" s="3"/>
    </row>
    <row r="4324" spans="16:16">
      <c r="P4324" s="3"/>
    </row>
    <row r="4325" spans="16:16">
      <c r="P4325" s="3"/>
    </row>
    <row r="4326" spans="16:16">
      <c r="P4326" s="3"/>
    </row>
    <row r="4327" spans="16:16">
      <c r="P4327" s="3"/>
    </row>
    <row r="4328" spans="16:16">
      <c r="P4328" s="3"/>
    </row>
    <row r="4329" spans="16:16">
      <c r="P4329" s="3"/>
    </row>
    <row r="4330" spans="16:16">
      <c r="P4330" s="3"/>
    </row>
    <row r="4331" spans="16:16">
      <c r="P4331" s="3"/>
    </row>
    <row r="4332" spans="16:16">
      <c r="P4332" s="3"/>
    </row>
    <row r="4333" spans="16:16">
      <c r="P4333" s="3"/>
    </row>
    <row r="4334" spans="16:16">
      <c r="P4334" s="3"/>
    </row>
    <row r="4335" spans="16:16">
      <c r="P4335" s="3"/>
    </row>
    <row r="4336" spans="16:16">
      <c r="P4336" s="3"/>
    </row>
    <row r="4337" spans="16:16">
      <c r="P4337" s="3"/>
    </row>
    <row r="4338" spans="16:16">
      <c r="P4338" s="3"/>
    </row>
    <row r="4339" spans="16:16">
      <c r="P4339" s="3"/>
    </row>
    <row r="4340" spans="16:16">
      <c r="P4340" s="3"/>
    </row>
    <row r="4341" spans="16:16">
      <c r="P4341" s="3"/>
    </row>
    <row r="4342" spans="16:16">
      <c r="P4342" s="3"/>
    </row>
    <row r="4343" spans="16:16">
      <c r="P4343" s="3"/>
    </row>
    <row r="4344" spans="16:16">
      <c r="P4344" s="3"/>
    </row>
    <row r="4345" spans="16:16">
      <c r="P4345" s="3"/>
    </row>
    <row r="4346" spans="16:16">
      <c r="P4346" s="3"/>
    </row>
    <row r="4347" spans="16:16">
      <c r="P4347" s="3"/>
    </row>
    <row r="4348" spans="16:16">
      <c r="P4348" s="3"/>
    </row>
    <row r="4349" spans="16:16">
      <c r="P4349" s="3"/>
    </row>
    <row r="4350" spans="16:16">
      <c r="P4350" s="3"/>
    </row>
    <row r="4351" spans="16:16">
      <c r="P4351" s="3"/>
    </row>
    <row r="4352" spans="16:16">
      <c r="P4352" s="3"/>
    </row>
    <row r="4353" spans="16:16">
      <c r="P4353" s="3"/>
    </row>
    <row r="4354" spans="16:16">
      <c r="P4354" s="3"/>
    </row>
    <row r="4355" spans="16:16">
      <c r="P4355" s="3"/>
    </row>
    <row r="4356" spans="16:16">
      <c r="P4356" s="3"/>
    </row>
    <row r="4357" spans="16:16">
      <c r="P4357" s="3"/>
    </row>
    <row r="4358" spans="16:16">
      <c r="P4358" s="3"/>
    </row>
    <row r="4359" spans="16:16">
      <c r="P4359" s="3"/>
    </row>
    <row r="4360" spans="16:16">
      <c r="P4360" s="3"/>
    </row>
    <row r="4361" spans="16:16">
      <c r="P4361" s="3"/>
    </row>
    <row r="4362" spans="16:16">
      <c r="P4362" s="3"/>
    </row>
    <row r="4363" spans="16:16">
      <c r="P4363" s="3"/>
    </row>
    <row r="4364" spans="16:16">
      <c r="P4364" s="3"/>
    </row>
    <row r="4365" spans="16:16">
      <c r="P4365" s="3"/>
    </row>
    <row r="4366" spans="16:16">
      <c r="P4366" s="3"/>
    </row>
    <row r="4367" spans="16:16">
      <c r="P4367" s="3"/>
    </row>
    <row r="4368" spans="16:16">
      <c r="P4368" s="3"/>
    </row>
    <row r="4369" spans="16:16">
      <c r="P4369" s="3"/>
    </row>
    <row r="4370" spans="16:16">
      <c r="P4370" s="3"/>
    </row>
    <row r="4371" spans="16:16">
      <c r="P4371" s="3"/>
    </row>
    <row r="4372" spans="16:16">
      <c r="P4372" s="3"/>
    </row>
    <row r="4373" spans="16:16">
      <c r="P4373" s="3"/>
    </row>
    <row r="4374" spans="16:16">
      <c r="P4374" s="3"/>
    </row>
    <row r="4375" spans="16:16">
      <c r="P4375" s="3"/>
    </row>
    <row r="4376" spans="16:16">
      <c r="P4376" s="3"/>
    </row>
    <row r="4377" spans="16:16">
      <c r="P4377" s="3"/>
    </row>
    <row r="4378" spans="16:16">
      <c r="P4378" s="3"/>
    </row>
    <row r="4379" spans="16:16">
      <c r="P4379" s="3"/>
    </row>
    <row r="4380" spans="16:16">
      <c r="P4380" s="3"/>
    </row>
    <row r="4381" spans="16:16">
      <c r="P4381" s="3"/>
    </row>
    <row r="4382" spans="16:16">
      <c r="P4382" s="3"/>
    </row>
    <row r="4383" spans="16:16">
      <c r="P4383" s="3"/>
    </row>
    <row r="4384" spans="16:16">
      <c r="P4384" s="3"/>
    </row>
    <row r="4385" spans="16:16">
      <c r="P4385" s="3"/>
    </row>
    <row r="4386" spans="16:16">
      <c r="P4386" s="3"/>
    </row>
    <row r="4387" spans="16:16">
      <c r="P4387" s="3"/>
    </row>
    <row r="4388" spans="16:16">
      <c r="P4388" s="3"/>
    </row>
    <row r="4389" spans="16:16">
      <c r="P4389" s="3"/>
    </row>
    <row r="4390" spans="16:16">
      <c r="P4390" s="3"/>
    </row>
    <row r="4391" spans="16:16">
      <c r="P4391" s="3"/>
    </row>
    <row r="4392" spans="16:16">
      <c r="P4392" s="3"/>
    </row>
    <row r="4393" spans="16:16">
      <c r="P4393" s="3"/>
    </row>
    <row r="4394" spans="16:16">
      <c r="P4394" s="3"/>
    </row>
    <row r="4395" spans="16:16">
      <c r="P4395" s="3"/>
    </row>
    <row r="4396" spans="16:16">
      <c r="P4396" s="3"/>
    </row>
    <row r="4397" spans="16:16">
      <c r="P4397" s="3"/>
    </row>
    <row r="4398" spans="16:16">
      <c r="P4398" s="3"/>
    </row>
    <row r="4399" spans="16:16">
      <c r="P4399" s="3"/>
    </row>
    <row r="4400" spans="16:16">
      <c r="P4400" s="3"/>
    </row>
    <row r="4401" spans="16:16">
      <c r="P4401" s="3"/>
    </row>
    <row r="4402" spans="16:16">
      <c r="P4402" s="3"/>
    </row>
    <row r="4403" spans="16:16">
      <c r="P4403" s="3"/>
    </row>
    <row r="4404" spans="16:16">
      <c r="P4404" s="3"/>
    </row>
    <row r="4405" spans="16:16">
      <c r="P4405" s="3"/>
    </row>
    <row r="4406" spans="16:16">
      <c r="P4406" s="3"/>
    </row>
    <row r="4407" spans="16:16">
      <c r="P4407" s="3"/>
    </row>
    <row r="4408" spans="16:16">
      <c r="P4408" s="3"/>
    </row>
    <row r="4409" spans="16:16">
      <c r="P4409" s="3"/>
    </row>
    <row r="4410" spans="16:16">
      <c r="P4410" s="3"/>
    </row>
    <row r="4411" spans="16:16">
      <c r="P4411" s="3"/>
    </row>
    <row r="4412" spans="16:16">
      <c r="P4412" s="3"/>
    </row>
    <row r="4413" spans="16:16">
      <c r="P4413" s="3"/>
    </row>
    <row r="4414" spans="16:16">
      <c r="P4414" s="3"/>
    </row>
    <row r="4415" spans="16:16">
      <c r="P4415" s="3"/>
    </row>
    <row r="4416" spans="16:16">
      <c r="P4416" s="3"/>
    </row>
    <row r="4417" spans="16:16">
      <c r="P4417" s="3"/>
    </row>
    <row r="4418" spans="16:16">
      <c r="P4418" s="3"/>
    </row>
    <row r="4419" spans="16:16">
      <c r="P4419" s="3"/>
    </row>
    <row r="4420" spans="16:16">
      <c r="P4420" s="3"/>
    </row>
    <row r="4421" spans="16:16">
      <c r="P4421" s="3"/>
    </row>
    <row r="4422" spans="16:16">
      <c r="P4422" s="3"/>
    </row>
    <row r="4423" spans="16:16">
      <c r="P4423" s="3"/>
    </row>
    <row r="4424" spans="16:16">
      <c r="P4424" s="3"/>
    </row>
    <row r="4425" spans="16:16">
      <c r="P4425" s="3"/>
    </row>
    <row r="4426" spans="16:16">
      <c r="P4426" s="3"/>
    </row>
    <row r="4427" spans="16:16">
      <c r="P4427" s="3"/>
    </row>
    <row r="4428" spans="16:16">
      <c r="P4428" s="3"/>
    </row>
    <row r="4429" spans="16:16">
      <c r="P4429" s="3"/>
    </row>
    <row r="4430" spans="16:16">
      <c r="P4430" s="3"/>
    </row>
    <row r="4431" spans="16:16">
      <c r="P4431" s="3"/>
    </row>
    <row r="4432" spans="16:16">
      <c r="P4432" s="3"/>
    </row>
    <row r="4433" spans="16:16">
      <c r="P4433" s="3"/>
    </row>
    <row r="4434" spans="16:16">
      <c r="P4434" s="3"/>
    </row>
    <row r="4435" spans="16:16">
      <c r="P4435" s="3"/>
    </row>
    <row r="4436" spans="16:16">
      <c r="P4436" s="3"/>
    </row>
    <row r="4437" spans="16:16">
      <c r="P4437" s="3"/>
    </row>
    <row r="4438" spans="16:16">
      <c r="P4438" s="3"/>
    </row>
    <row r="4439" spans="16:16">
      <c r="P4439" s="3"/>
    </row>
    <row r="4440" spans="16:16">
      <c r="P4440" s="3"/>
    </row>
    <row r="4441" spans="16:16">
      <c r="P4441" s="3"/>
    </row>
    <row r="4442" spans="16:16">
      <c r="P4442" s="3"/>
    </row>
    <row r="4443" spans="16:16">
      <c r="P4443" s="3"/>
    </row>
    <row r="4444" spans="16:16">
      <c r="P4444" s="3"/>
    </row>
    <row r="4445" spans="16:16">
      <c r="P4445" s="3"/>
    </row>
    <row r="4446" spans="16:16">
      <c r="P4446" s="3"/>
    </row>
    <row r="4447" spans="16:16">
      <c r="P4447" s="3"/>
    </row>
    <row r="4448" spans="16:16">
      <c r="P4448" s="3"/>
    </row>
    <row r="4449" spans="16:16">
      <c r="P4449" s="3"/>
    </row>
    <row r="4450" spans="16:16">
      <c r="P4450" s="3"/>
    </row>
    <row r="4451" spans="16:16">
      <c r="P4451" s="3"/>
    </row>
    <row r="4452" spans="16:16">
      <c r="P4452" s="3"/>
    </row>
    <row r="4453" spans="16:16">
      <c r="P4453" s="3"/>
    </row>
    <row r="4454" spans="16:16">
      <c r="P4454" s="3"/>
    </row>
    <row r="4455" spans="16:16">
      <c r="P4455" s="3"/>
    </row>
    <row r="4456" spans="16:16">
      <c r="P4456" s="3"/>
    </row>
    <row r="4457" spans="16:16">
      <c r="P4457" s="3"/>
    </row>
    <row r="4458" spans="16:16">
      <c r="P4458" s="3"/>
    </row>
    <row r="4459" spans="16:16">
      <c r="P4459" s="3"/>
    </row>
    <row r="4460" spans="16:16">
      <c r="P4460" s="3"/>
    </row>
    <row r="4461" spans="16:16">
      <c r="P4461" s="3"/>
    </row>
    <row r="4462" spans="16:16">
      <c r="P4462" s="3"/>
    </row>
    <row r="4463" spans="16:16">
      <c r="P4463" s="3"/>
    </row>
    <row r="4464" spans="16:16">
      <c r="P4464" s="3"/>
    </row>
    <row r="4465" spans="16:16">
      <c r="P4465" s="3"/>
    </row>
    <row r="4466" spans="16:16">
      <c r="P4466" s="3"/>
    </row>
    <row r="4467" spans="16:16">
      <c r="P4467" s="3"/>
    </row>
    <row r="4468" spans="16:16">
      <c r="P4468" s="3"/>
    </row>
    <row r="4469" spans="16:16">
      <c r="P4469" s="3"/>
    </row>
    <row r="4470" spans="16:16">
      <c r="P4470" s="3"/>
    </row>
    <row r="4471" spans="16:16">
      <c r="P4471" s="3"/>
    </row>
    <row r="4472" spans="16:16">
      <c r="P4472" s="3"/>
    </row>
    <row r="4473" spans="16:16">
      <c r="P4473" s="3"/>
    </row>
    <row r="4474" spans="16:16">
      <c r="P4474" s="3"/>
    </row>
    <row r="4475" spans="16:16">
      <c r="P4475" s="3"/>
    </row>
    <row r="4476" spans="16:16">
      <c r="P4476" s="3"/>
    </row>
    <row r="4477" spans="16:16">
      <c r="P4477" s="3"/>
    </row>
    <row r="4478" spans="16:16">
      <c r="P4478" s="3"/>
    </row>
    <row r="4479" spans="16:16">
      <c r="P4479" s="3"/>
    </row>
    <row r="4480" spans="16:16">
      <c r="P4480" s="3"/>
    </row>
    <row r="4481" spans="16:16">
      <c r="P4481" s="3"/>
    </row>
    <row r="4482" spans="16:16">
      <c r="P4482" s="3"/>
    </row>
    <row r="4483" spans="16:16">
      <c r="P4483" s="3"/>
    </row>
    <row r="4484" spans="16:16">
      <c r="P4484" s="3"/>
    </row>
    <row r="4485" spans="16:16">
      <c r="P4485" s="3"/>
    </row>
    <row r="4486" spans="16:16">
      <c r="P4486" s="3"/>
    </row>
    <row r="4487" spans="16:16">
      <c r="P4487" s="3"/>
    </row>
    <row r="4488" spans="16:16">
      <c r="P4488" s="3"/>
    </row>
    <row r="4489" spans="16:16">
      <c r="P4489" s="3"/>
    </row>
    <row r="4490" spans="16:16">
      <c r="P4490" s="3"/>
    </row>
    <row r="4491" spans="16:16">
      <c r="P4491" s="3"/>
    </row>
    <row r="4492" spans="16:16">
      <c r="P4492" s="3"/>
    </row>
    <row r="4493" spans="16:16">
      <c r="P4493" s="3"/>
    </row>
    <row r="4494" spans="16:16">
      <c r="P4494" s="3"/>
    </row>
    <row r="4495" spans="16:16">
      <c r="P4495" s="3"/>
    </row>
    <row r="4496" spans="16:16">
      <c r="P4496" s="3"/>
    </row>
    <row r="4497" spans="16:16">
      <c r="P4497" s="3"/>
    </row>
    <row r="4498" spans="16:16">
      <c r="P4498" s="3"/>
    </row>
    <row r="4499" spans="16:16">
      <c r="P4499" s="3"/>
    </row>
    <row r="4500" spans="16:16">
      <c r="P4500" s="3"/>
    </row>
    <row r="4501" spans="16:16">
      <c r="P4501" s="3"/>
    </row>
    <row r="4502" spans="16:16">
      <c r="P4502" s="3"/>
    </row>
    <row r="4503" spans="16:16">
      <c r="P4503" s="3"/>
    </row>
    <row r="4504" spans="16:16">
      <c r="P4504" s="3"/>
    </row>
    <row r="4505" spans="16:16">
      <c r="P4505" s="3"/>
    </row>
    <row r="4506" spans="16:16">
      <c r="P4506" s="3"/>
    </row>
    <row r="4507" spans="16:16">
      <c r="P4507" s="3"/>
    </row>
    <row r="4508" spans="16:16">
      <c r="P4508" s="3"/>
    </row>
    <row r="4509" spans="16:16">
      <c r="P4509" s="3"/>
    </row>
    <row r="4510" spans="16:16">
      <c r="P4510" s="3"/>
    </row>
    <row r="4511" spans="16:16">
      <c r="P4511" s="3"/>
    </row>
    <row r="4512" spans="16:16">
      <c r="P4512" s="3"/>
    </row>
    <row r="4513" spans="16:16">
      <c r="P4513" s="3"/>
    </row>
    <row r="4514" spans="16:16">
      <c r="P4514" s="3"/>
    </row>
    <row r="4515" spans="16:16">
      <c r="P4515" s="3"/>
    </row>
    <row r="4516" spans="16:16">
      <c r="P4516" s="3"/>
    </row>
    <row r="4517" spans="16:16">
      <c r="P4517" s="3"/>
    </row>
    <row r="4518" spans="16:16">
      <c r="P4518" s="3"/>
    </row>
    <row r="4519" spans="16:16">
      <c r="P4519" s="3"/>
    </row>
    <row r="4520" spans="16:16">
      <c r="P4520" s="3"/>
    </row>
    <row r="4521" spans="16:16">
      <c r="P4521" s="3"/>
    </row>
    <row r="4522" spans="16:16">
      <c r="P4522" s="3"/>
    </row>
    <row r="4523" spans="16:16">
      <c r="P4523" s="3"/>
    </row>
    <row r="4524" spans="16:16">
      <c r="P4524" s="3"/>
    </row>
    <row r="4525" spans="16:16">
      <c r="P4525" s="3"/>
    </row>
    <row r="4526" spans="16:16">
      <c r="P4526" s="3"/>
    </row>
    <row r="4527" spans="16:16">
      <c r="P4527" s="3"/>
    </row>
    <row r="4528" spans="16:16">
      <c r="P4528" s="3"/>
    </row>
    <row r="4529" spans="16:16">
      <c r="P4529" s="3"/>
    </row>
    <row r="4530" spans="16:16">
      <c r="P4530" s="3"/>
    </row>
    <row r="4531" spans="16:16">
      <c r="P4531" s="3"/>
    </row>
    <row r="4532" spans="16:16">
      <c r="P4532" s="3"/>
    </row>
    <row r="4533" spans="16:16">
      <c r="P4533" s="3"/>
    </row>
    <row r="4534" spans="16:16">
      <c r="P4534" s="3"/>
    </row>
    <row r="4535" spans="16:16">
      <c r="P4535" s="3"/>
    </row>
    <row r="4536" spans="16:16">
      <c r="P4536" s="3"/>
    </row>
    <row r="4537" spans="16:16">
      <c r="P4537" s="3"/>
    </row>
    <row r="4538" spans="16:16">
      <c r="P4538" s="3"/>
    </row>
    <row r="4539" spans="16:16">
      <c r="P4539" s="3"/>
    </row>
    <row r="4540" spans="16:16">
      <c r="P4540" s="3"/>
    </row>
    <row r="4541" spans="16:16">
      <c r="P4541" s="3"/>
    </row>
    <row r="4542" spans="16:16">
      <c r="P4542" s="3"/>
    </row>
    <row r="4543" spans="16:16">
      <c r="P4543" s="3"/>
    </row>
    <row r="4544" spans="16:16">
      <c r="P4544" s="3"/>
    </row>
    <row r="4545" spans="16:16">
      <c r="P4545" s="3"/>
    </row>
    <row r="4546" spans="16:16">
      <c r="P4546" s="3"/>
    </row>
    <row r="4547" spans="16:16">
      <c r="P4547" s="3"/>
    </row>
    <row r="4548" spans="16:16">
      <c r="P4548" s="3"/>
    </row>
    <row r="4549" spans="16:16">
      <c r="P4549" s="3"/>
    </row>
    <row r="4550" spans="16:16">
      <c r="P4550" s="3"/>
    </row>
    <row r="4551" spans="16:16">
      <c r="P4551" s="3"/>
    </row>
    <row r="4552" spans="16:16">
      <c r="P4552" s="3"/>
    </row>
    <row r="4553" spans="16:16">
      <c r="P4553" s="3"/>
    </row>
    <row r="4554" spans="16:16">
      <c r="P4554" s="3"/>
    </row>
    <row r="4555" spans="16:16">
      <c r="P4555" s="3"/>
    </row>
    <row r="4556" spans="16:16">
      <c r="P4556" s="3"/>
    </row>
    <row r="4557" spans="16:16">
      <c r="P4557" s="3"/>
    </row>
    <row r="4558" spans="16:16">
      <c r="P4558" s="3"/>
    </row>
    <row r="4559" spans="16:16">
      <c r="P4559" s="3"/>
    </row>
    <row r="4560" spans="16:16">
      <c r="P4560" s="3"/>
    </row>
    <row r="4561" spans="16:16">
      <c r="P4561" s="3"/>
    </row>
    <row r="4562" spans="16:16">
      <c r="P4562" s="3"/>
    </row>
    <row r="4563" spans="16:16">
      <c r="P4563" s="3"/>
    </row>
    <row r="4564" spans="16:16">
      <c r="P4564" s="3"/>
    </row>
    <row r="4565" spans="16:16">
      <c r="P4565" s="3"/>
    </row>
    <row r="4566" spans="16:16">
      <c r="P4566" s="3"/>
    </row>
    <row r="4567" spans="16:16">
      <c r="P4567" s="3"/>
    </row>
    <row r="4568" spans="16:16">
      <c r="P4568" s="3"/>
    </row>
    <row r="4569" spans="16:16">
      <c r="P4569" s="3"/>
    </row>
    <row r="4570" spans="16:16">
      <c r="P4570" s="3"/>
    </row>
    <row r="4571" spans="16:16">
      <c r="P4571" s="3"/>
    </row>
    <row r="4572" spans="16:16">
      <c r="P4572" s="3"/>
    </row>
    <row r="4573" spans="16:16">
      <c r="P4573" s="3"/>
    </row>
    <row r="4574" spans="16:16">
      <c r="P4574" s="3"/>
    </row>
    <row r="4575" spans="16:16">
      <c r="P4575" s="3"/>
    </row>
    <row r="4576" spans="16:16">
      <c r="P4576" s="3"/>
    </row>
    <row r="4577" spans="16:16">
      <c r="P4577" s="3"/>
    </row>
    <row r="4578" spans="16:16">
      <c r="P4578" s="3"/>
    </row>
    <row r="4579" spans="16:16">
      <c r="P4579" s="3"/>
    </row>
    <row r="4580" spans="16:16">
      <c r="P4580" s="3"/>
    </row>
    <row r="4581" spans="16:16">
      <c r="P4581" s="3"/>
    </row>
    <row r="4582" spans="16:16">
      <c r="P4582" s="3"/>
    </row>
    <row r="4583" spans="16:16">
      <c r="P4583" s="3"/>
    </row>
    <row r="4584" spans="16:16">
      <c r="P4584" s="3"/>
    </row>
    <row r="4585" spans="16:16">
      <c r="P4585" s="3"/>
    </row>
    <row r="4586" spans="16:16">
      <c r="P4586" s="3"/>
    </row>
    <row r="4587" spans="16:16">
      <c r="P4587" s="3"/>
    </row>
    <row r="4588" spans="16:16">
      <c r="P4588" s="3"/>
    </row>
    <row r="4589" spans="16:16">
      <c r="P4589" s="3"/>
    </row>
    <row r="4590" spans="16:16">
      <c r="P4590" s="3"/>
    </row>
    <row r="4591" spans="16:16">
      <c r="P4591" s="3"/>
    </row>
    <row r="4592" spans="16:16">
      <c r="P4592" s="3"/>
    </row>
    <row r="4593" spans="16:16">
      <c r="P4593" s="3"/>
    </row>
    <row r="4594" spans="16:16">
      <c r="P4594" s="3"/>
    </row>
    <row r="4595" spans="16:16">
      <c r="P4595" s="3"/>
    </row>
    <row r="4596" spans="16:16">
      <c r="P4596" s="3"/>
    </row>
    <row r="4597" spans="16:16">
      <c r="P4597" s="3"/>
    </row>
    <row r="4598" spans="16:16">
      <c r="P4598" s="3"/>
    </row>
    <row r="4599" spans="16:16">
      <c r="P4599" s="3"/>
    </row>
    <row r="4600" spans="16:16">
      <c r="P4600" s="3"/>
    </row>
    <row r="4601" spans="16:16">
      <c r="P4601" s="3"/>
    </row>
    <row r="4602" spans="16:16">
      <c r="P4602" s="3"/>
    </row>
    <row r="4603" spans="16:16">
      <c r="P4603" s="3"/>
    </row>
    <row r="4604" spans="16:16">
      <c r="P4604" s="3"/>
    </row>
    <row r="4605" spans="16:16">
      <c r="P4605" s="3"/>
    </row>
    <row r="4606" spans="16:16">
      <c r="P4606" s="3"/>
    </row>
    <row r="4607" spans="16:16">
      <c r="P4607" s="3"/>
    </row>
    <row r="4608" spans="16:16">
      <c r="P4608" s="3"/>
    </row>
    <row r="4609" spans="16:16">
      <c r="P4609" s="3"/>
    </row>
    <row r="4610" spans="16:16">
      <c r="P4610" s="3"/>
    </row>
    <row r="4611" spans="16:16">
      <c r="P4611" s="3"/>
    </row>
    <row r="4612" spans="16:16">
      <c r="P4612" s="3"/>
    </row>
    <row r="4613" spans="16:16">
      <c r="P4613" s="3"/>
    </row>
    <row r="4614" spans="16:16">
      <c r="P4614" s="3"/>
    </row>
    <row r="4615" spans="16:16">
      <c r="P4615" s="3"/>
    </row>
    <row r="4616" spans="16:16">
      <c r="P4616" s="3"/>
    </row>
    <row r="4617" spans="16:16">
      <c r="P4617" s="3"/>
    </row>
    <row r="4618" spans="16:16">
      <c r="P4618" s="3"/>
    </row>
    <row r="4619" spans="16:16">
      <c r="P4619" s="3"/>
    </row>
    <row r="4620" spans="16:16">
      <c r="P4620" s="3"/>
    </row>
    <row r="4621" spans="16:16">
      <c r="P4621" s="3"/>
    </row>
    <row r="4622" spans="16:16">
      <c r="P4622" s="3"/>
    </row>
    <row r="4623" spans="16:16">
      <c r="P4623" s="3"/>
    </row>
    <row r="4624" spans="16:16">
      <c r="P4624" s="3"/>
    </row>
    <row r="4625" spans="16:16">
      <c r="P4625" s="3"/>
    </row>
    <row r="4626" spans="16:16">
      <c r="P4626" s="3"/>
    </row>
    <row r="4627" spans="16:16">
      <c r="P4627" s="3"/>
    </row>
    <row r="4628" spans="16:16">
      <c r="P4628" s="3"/>
    </row>
    <row r="4629" spans="16:16">
      <c r="P4629" s="3"/>
    </row>
    <row r="4630" spans="16:16">
      <c r="P4630" s="3"/>
    </row>
    <row r="4631" spans="16:16">
      <c r="P4631" s="3"/>
    </row>
    <row r="4632" spans="16:16">
      <c r="P4632" s="3"/>
    </row>
    <row r="4633" spans="16:16">
      <c r="P4633" s="3"/>
    </row>
    <row r="4634" spans="16:16">
      <c r="P4634" s="3"/>
    </row>
    <row r="4635" spans="16:16">
      <c r="P4635" s="3"/>
    </row>
    <row r="4636" spans="16:16">
      <c r="P4636" s="3"/>
    </row>
    <row r="4637" spans="16:16">
      <c r="P4637" s="3"/>
    </row>
    <row r="4638" spans="16:16">
      <c r="P4638" s="3"/>
    </row>
    <row r="4639" spans="16:16">
      <c r="P4639" s="3"/>
    </row>
    <row r="4640" spans="16:16">
      <c r="P4640" s="3"/>
    </row>
    <row r="4641" spans="16:16">
      <c r="P4641" s="3"/>
    </row>
    <row r="4642" spans="16:16">
      <c r="P4642" s="3"/>
    </row>
    <row r="4643" spans="16:16">
      <c r="P4643" s="3"/>
    </row>
    <row r="4644" spans="16:16">
      <c r="P4644" s="3"/>
    </row>
    <row r="4645" spans="16:16">
      <c r="P4645" s="3"/>
    </row>
    <row r="4646" spans="16:16">
      <c r="P4646" s="3"/>
    </row>
    <row r="4647" spans="16:16">
      <c r="P4647" s="3"/>
    </row>
    <row r="4648" spans="16:16">
      <c r="P4648" s="3"/>
    </row>
    <row r="4649" spans="16:16">
      <c r="P4649" s="3"/>
    </row>
    <row r="4650" spans="16:16">
      <c r="P4650" s="3"/>
    </row>
    <row r="4651" spans="16:16">
      <c r="P4651" s="3"/>
    </row>
    <row r="4652" spans="16:16">
      <c r="P4652" s="3"/>
    </row>
    <row r="4653" spans="16:16">
      <c r="P4653" s="3"/>
    </row>
    <row r="4654" spans="16:16">
      <c r="P4654" s="3"/>
    </row>
    <row r="4655" spans="16:16">
      <c r="P4655" s="3"/>
    </row>
    <row r="4656" spans="16:16">
      <c r="P4656" s="3"/>
    </row>
    <row r="4657" spans="16:16">
      <c r="P4657" s="3"/>
    </row>
    <row r="4658" spans="16:16">
      <c r="P4658" s="3"/>
    </row>
    <row r="4659" spans="16:16">
      <c r="P4659" s="3"/>
    </row>
    <row r="4660" spans="16:16">
      <c r="P4660" s="3"/>
    </row>
    <row r="4661" spans="16:16">
      <c r="P4661" s="3"/>
    </row>
    <row r="4662" spans="16:16">
      <c r="P4662" s="3"/>
    </row>
    <row r="4663" spans="16:16">
      <c r="P4663" s="3"/>
    </row>
    <row r="4664" spans="16:16">
      <c r="P4664" s="3"/>
    </row>
    <row r="4665" spans="16:16">
      <c r="P4665" s="3"/>
    </row>
    <row r="4666" spans="16:16">
      <c r="P4666" s="3"/>
    </row>
    <row r="4667" spans="16:16">
      <c r="P4667" s="3"/>
    </row>
    <row r="4668" spans="16:16">
      <c r="P4668" s="3"/>
    </row>
    <row r="4669" spans="16:16">
      <c r="P4669" s="3"/>
    </row>
    <row r="4670" spans="16:16">
      <c r="P4670" s="3"/>
    </row>
    <row r="4671" spans="16:16">
      <c r="P4671" s="3"/>
    </row>
    <row r="4672" spans="16:16">
      <c r="P4672" s="3"/>
    </row>
    <row r="4673" spans="16:16">
      <c r="P4673" s="3"/>
    </row>
    <row r="4674" spans="16:16">
      <c r="P4674" s="3"/>
    </row>
    <row r="4675" spans="16:16">
      <c r="P4675" s="3"/>
    </row>
    <row r="4676" spans="16:16">
      <c r="P4676" s="3"/>
    </row>
    <row r="4677" spans="16:16">
      <c r="P4677" s="3"/>
    </row>
    <row r="4678" spans="16:16">
      <c r="P4678" s="3"/>
    </row>
    <row r="4679" spans="16:16">
      <c r="P4679" s="3"/>
    </row>
    <row r="4680" spans="16:16">
      <c r="P4680" s="3"/>
    </row>
    <row r="4681" spans="16:16">
      <c r="P4681" s="3"/>
    </row>
    <row r="4682" spans="16:16">
      <c r="P4682" s="3"/>
    </row>
    <row r="4683" spans="16:16">
      <c r="P4683" s="3"/>
    </row>
    <row r="4684" spans="16:16">
      <c r="P4684" s="3"/>
    </row>
    <row r="4685" spans="16:16">
      <c r="P4685" s="3"/>
    </row>
    <row r="4686" spans="16:16">
      <c r="P4686" s="3"/>
    </row>
    <row r="4687" spans="16:16">
      <c r="P4687" s="3"/>
    </row>
    <row r="4688" spans="16:16">
      <c r="P4688" s="3"/>
    </row>
    <row r="4689" spans="16:16">
      <c r="P4689" s="3"/>
    </row>
    <row r="4690" spans="16:16">
      <c r="P4690" s="3"/>
    </row>
    <row r="4691" spans="16:16">
      <c r="P4691" s="3"/>
    </row>
    <row r="4692" spans="16:16">
      <c r="P4692" s="3"/>
    </row>
    <row r="4693" spans="16:16">
      <c r="P4693" s="3"/>
    </row>
    <row r="4694" spans="16:16">
      <c r="P4694" s="3"/>
    </row>
    <row r="4695" spans="16:16">
      <c r="P4695" s="3"/>
    </row>
    <row r="4696" spans="16:16">
      <c r="P4696" s="3"/>
    </row>
    <row r="4697" spans="16:16">
      <c r="P4697" s="3"/>
    </row>
    <row r="4698" spans="16:16">
      <c r="P4698" s="3"/>
    </row>
    <row r="4699" spans="16:16">
      <c r="P4699" s="3"/>
    </row>
    <row r="4700" spans="16:16">
      <c r="P4700" s="3"/>
    </row>
    <row r="4701" spans="16:16">
      <c r="P4701" s="3"/>
    </row>
    <row r="4702" spans="16:16">
      <c r="P4702" s="3"/>
    </row>
    <row r="4703" spans="16:16">
      <c r="P4703" s="3"/>
    </row>
    <row r="4704" spans="16:16">
      <c r="P4704" s="3"/>
    </row>
    <row r="4705" spans="16:16">
      <c r="P4705" s="3"/>
    </row>
    <row r="4706" spans="16:16">
      <c r="P4706" s="3"/>
    </row>
    <row r="4707" spans="16:16">
      <c r="P4707" s="3"/>
    </row>
    <row r="4708" spans="16:16">
      <c r="P4708" s="3"/>
    </row>
    <row r="4709" spans="16:16">
      <c r="P4709" s="3"/>
    </row>
    <row r="4710" spans="16:16">
      <c r="P4710" s="3"/>
    </row>
    <row r="4711" spans="16:16">
      <c r="P4711" s="3"/>
    </row>
    <row r="4712" spans="16:16">
      <c r="P4712" s="3"/>
    </row>
    <row r="4713" spans="16:16">
      <c r="P4713" s="3"/>
    </row>
    <row r="4714" spans="16:16">
      <c r="P4714" s="3"/>
    </row>
    <row r="4715" spans="16:16">
      <c r="P4715" s="3"/>
    </row>
    <row r="4716" spans="16:16">
      <c r="P4716" s="3"/>
    </row>
    <row r="4717" spans="16:16">
      <c r="P4717" s="3"/>
    </row>
    <row r="4718" spans="16:16">
      <c r="P4718" s="3"/>
    </row>
    <row r="4719" spans="16:16">
      <c r="P4719" s="3"/>
    </row>
    <row r="4720" spans="16:16">
      <c r="P4720" s="3"/>
    </row>
    <row r="4721" spans="16:16">
      <c r="P4721" s="3"/>
    </row>
    <row r="4722" spans="16:16">
      <c r="P4722" s="3"/>
    </row>
    <row r="4723" spans="16:16">
      <c r="P4723" s="3"/>
    </row>
    <row r="4724" spans="16:16">
      <c r="P4724" s="3"/>
    </row>
    <row r="4725" spans="16:16">
      <c r="P4725" s="3"/>
    </row>
    <row r="4726" spans="16:16">
      <c r="P4726" s="3"/>
    </row>
    <row r="4727" spans="16:16">
      <c r="P4727" s="3"/>
    </row>
    <row r="4728" spans="16:16">
      <c r="P4728" s="3"/>
    </row>
    <row r="4729" spans="16:16">
      <c r="P4729" s="3"/>
    </row>
    <row r="4730" spans="16:16">
      <c r="P4730" s="3"/>
    </row>
    <row r="4731" spans="16:16">
      <c r="P4731" s="3"/>
    </row>
    <row r="4732" spans="16:16">
      <c r="P4732" s="3"/>
    </row>
    <row r="4733" spans="16:16">
      <c r="P4733" s="3"/>
    </row>
    <row r="4734" spans="16:16">
      <c r="P4734" s="3"/>
    </row>
    <row r="4735" spans="16:16">
      <c r="P4735" s="3"/>
    </row>
    <row r="4736" spans="16:16">
      <c r="P4736" s="3"/>
    </row>
    <row r="4737" spans="16:16">
      <c r="P4737" s="3"/>
    </row>
    <row r="4738" spans="16:16">
      <c r="P4738" s="3"/>
    </row>
    <row r="4739" spans="16:16">
      <c r="P4739" s="3"/>
    </row>
    <row r="4740" spans="16:16">
      <c r="P4740" s="3"/>
    </row>
    <row r="4741" spans="16:16">
      <c r="P4741" s="3"/>
    </row>
    <row r="4742" spans="16:16">
      <c r="P4742" s="3"/>
    </row>
    <row r="4743" spans="16:16">
      <c r="P4743" s="3"/>
    </row>
    <row r="4744" spans="16:16">
      <c r="P4744" s="3"/>
    </row>
    <row r="4745" spans="16:16">
      <c r="P4745" s="3"/>
    </row>
    <row r="4746" spans="16:16">
      <c r="P4746" s="3"/>
    </row>
    <row r="4747" spans="16:16">
      <c r="P4747" s="3"/>
    </row>
    <row r="4748" spans="16:16">
      <c r="P4748" s="3"/>
    </row>
    <row r="4749" spans="16:16">
      <c r="P4749" s="3"/>
    </row>
    <row r="4750" spans="16:16">
      <c r="P4750" s="3"/>
    </row>
    <row r="4751" spans="16:16">
      <c r="P4751" s="3"/>
    </row>
    <row r="4752" spans="16:16">
      <c r="P4752" s="3"/>
    </row>
    <row r="4753" spans="16:16">
      <c r="P4753" s="3"/>
    </row>
    <row r="4754" spans="16:16">
      <c r="P4754" s="3"/>
    </row>
    <row r="4755" spans="16:16">
      <c r="P4755" s="3"/>
    </row>
    <row r="4756" spans="16:16">
      <c r="P4756" s="3"/>
    </row>
    <row r="4757" spans="16:16">
      <c r="P4757" s="3"/>
    </row>
    <row r="4758" spans="16:16">
      <c r="P4758" s="3"/>
    </row>
    <row r="4759" spans="16:16">
      <c r="P4759" s="3"/>
    </row>
    <row r="4760" spans="16:16">
      <c r="P4760" s="3"/>
    </row>
    <row r="4761" spans="16:16">
      <c r="P4761" s="3"/>
    </row>
    <row r="4762" spans="16:16">
      <c r="P4762" s="3"/>
    </row>
    <row r="4763" spans="16:16">
      <c r="P4763" s="3"/>
    </row>
    <row r="4764" spans="16:16">
      <c r="P4764" s="3"/>
    </row>
    <row r="4765" spans="16:16">
      <c r="P4765" s="3"/>
    </row>
    <row r="4766" spans="16:16">
      <c r="P4766" s="3"/>
    </row>
    <row r="4767" spans="16:16">
      <c r="P4767" s="3"/>
    </row>
    <row r="4768" spans="16:16">
      <c r="P4768" s="3"/>
    </row>
    <row r="4769" spans="16:16">
      <c r="P4769" s="3"/>
    </row>
    <row r="4770" spans="16:16">
      <c r="P4770" s="3"/>
    </row>
    <row r="4771" spans="16:16">
      <c r="P4771" s="3"/>
    </row>
    <row r="4772" spans="16:16">
      <c r="P4772" s="3"/>
    </row>
    <row r="4773" spans="16:16">
      <c r="P4773" s="3"/>
    </row>
    <row r="4774" spans="16:16">
      <c r="P4774" s="3"/>
    </row>
    <row r="4775" spans="16:16">
      <c r="P4775" s="3"/>
    </row>
    <row r="4776" spans="16:16">
      <c r="P4776" s="3"/>
    </row>
    <row r="4777" spans="16:16">
      <c r="P4777" s="3"/>
    </row>
    <row r="4778" spans="16:16">
      <c r="P4778" s="3"/>
    </row>
    <row r="4779" spans="16:16">
      <c r="P4779" s="3"/>
    </row>
    <row r="4780" spans="16:16">
      <c r="P4780" s="3"/>
    </row>
    <row r="4781" spans="16:16">
      <c r="P4781" s="3"/>
    </row>
    <row r="4782" spans="16:16">
      <c r="P4782" s="3"/>
    </row>
    <row r="4783" spans="16:16">
      <c r="P4783" s="3"/>
    </row>
    <row r="4784" spans="16:16">
      <c r="P4784" s="3"/>
    </row>
    <row r="4785" spans="16:16">
      <c r="P4785" s="3"/>
    </row>
    <row r="4786" spans="16:16">
      <c r="P4786" s="3"/>
    </row>
    <row r="4787" spans="16:16">
      <c r="P4787" s="3"/>
    </row>
    <row r="4788" spans="16:16">
      <c r="P4788" s="3"/>
    </row>
    <row r="4789" spans="16:16">
      <c r="P4789" s="3"/>
    </row>
    <row r="4790" spans="16:16">
      <c r="P4790" s="3"/>
    </row>
    <row r="4791" spans="16:16">
      <c r="P4791" s="3"/>
    </row>
    <row r="4792" spans="16:16">
      <c r="P4792" s="3"/>
    </row>
    <row r="4793" spans="16:16">
      <c r="P4793" s="3"/>
    </row>
    <row r="4794" spans="16:16">
      <c r="P4794" s="3"/>
    </row>
    <row r="4795" spans="16:16">
      <c r="P4795" s="3"/>
    </row>
    <row r="4796" spans="16:16">
      <c r="P4796" s="3"/>
    </row>
    <row r="4797" spans="16:16">
      <c r="P4797" s="3"/>
    </row>
    <row r="4798" spans="16:16">
      <c r="P4798" s="3"/>
    </row>
    <row r="4799" spans="16:16">
      <c r="P4799" s="3"/>
    </row>
    <row r="4800" spans="16:16">
      <c r="P4800" s="3"/>
    </row>
    <row r="4801" spans="16:16">
      <c r="P4801" s="3"/>
    </row>
    <row r="4802" spans="16:16">
      <c r="P4802" s="3"/>
    </row>
    <row r="4803" spans="16:16">
      <c r="P4803" s="3"/>
    </row>
    <row r="4804" spans="16:16">
      <c r="P4804" s="3"/>
    </row>
    <row r="4805" spans="16:16">
      <c r="P4805" s="3"/>
    </row>
    <row r="4806" spans="16:16">
      <c r="P4806" s="3"/>
    </row>
    <row r="4807" spans="16:16">
      <c r="P4807" s="3"/>
    </row>
    <row r="4808" spans="16:16">
      <c r="P4808" s="3"/>
    </row>
    <row r="4809" spans="16:16">
      <c r="P4809" s="3"/>
    </row>
    <row r="4810" spans="16:16">
      <c r="P4810" s="3"/>
    </row>
    <row r="4811" spans="16:16">
      <c r="P4811" s="3"/>
    </row>
    <row r="4812" spans="16:16">
      <c r="P4812" s="3"/>
    </row>
    <row r="4813" spans="16:16">
      <c r="P4813" s="3"/>
    </row>
    <row r="4814" spans="16:16">
      <c r="P4814" s="3"/>
    </row>
    <row r="4815" spans="16:16">
      <c r="P4815" s="3"/>
    </row>
    <row r="4816" spans="16:16">
      <c r="P4816" s="3"/>
    </row>
    <row r="4817" spans="16:16">
      <c r="P4817" s="3"/>
    </row>
    <row r="4818" spans="16:16">
      <c r="P4818" s="3"/>
    </row>
    <row r="4819" spans="16:16">
      <c r="P4819" s="3"/>
    </row>
    <row r="4820" spans="16:16">
      <c r="P4820" s="3"/>
    </row>
    <row r="4821" spans="16:16">
      <c r="P4821" s="3"/>
    </row>
    <row r="4822" spans="16:16">
      <c r="P4822" s="3"/>
    </row>
    <row r="4823" spans="16:16">
      <c r="P4823" s="3"/>
    </row>
    <row r="4824" spans="16:16">
      <c r="P4824" s="3"/>
    </row>
    <row r="4825" spans="16:16">
      <c r="P4825" s="3"/>
    </row>
    <row r="4826" spans="16:16">
      <c r="P4826" s="3"/>
    </row>
    <row r="4827" spans="16:16">
      <c r="P4827" s="3"/>
    </row>
    <row r="4828" spans="16:16">
      <c r="P4828" s="3"/>
    </row>
    <row r="4829" spans="16:16">
      <c r="P4829" s="3"/>
    </row>
    <row r="4830" spans="16:16">
      <c r="P4830" s="3"/>
    </row>
    <row r="4831" spans="16:16">
      <c r="P4831" s="3"/>
    </row>
    <row r="4832" spans="16:16">
      <c r="P4832" s="3"/>
    </row>
    <row r="4833" spans="16:16">
      <c r="P4833" s="3"/>
    </row>
    <row r="4834" spans="16:16">
      <c r="P4834" s="3"/>
    </row>
    <row r="4835" spans="16:16">
      <c r="P4835" s="3"/>
    </row>
    <row r="4836" spans="16:16">
      <c r="P4836" s="3"/>
    </row>
    <row r="4837" spans="16:16">
      <c r="P4837" s="3"/>
    </row>
    <row r="4838" spans="16:16">
      <c r="P4838" s="3"/>
    </row>
    <row r="4839" spans="16:16">
      <c r="P4839" s="3"/>
    </row>
    <row r="4840" spans="16:16">
      <c r="P4840" s="3"/>
    </row>
    <row r="4841" spans="16:16">
      <c r="P4841" s="3"/>
    </row>
    <row r="4842" spans="16:16">
      <c r="P4842" s="3"/>
    </row>
    <row r="4843" spans="16:16">
      <c r="P4843" s="3"/>
    </row>
    <row r="4844" spans="16:16">
      <c r="P4844" s="3"/>
    </row>
    <row r="4845" spans="16:16">
      <c r="P4845" s="3"/>
    </row>
    <row r="4846" spans="16:16">
      <c r="P4846" s="3"/>
    </row>
    <row r="4847" spans="16:16">
      <c r="P4847" s="3"/>
    </row>
    <row r="4848" spans="16:16">
      <c r="P4848" s="3"/>
    </row>
    <row r="4849" spans="16:16">
      <c r="P4849" s="3"/>
    </row>
    <row r="4850" spans="16:16">
      <c r="P4850" s="3"/>
    </row>
    <row r="4851" spans="16:16">
      <c r="P4851" s="3"/>
    </row>
    <row r="4852" spans="16:16">
      <c r="P4852" s="3"/>
    </row>
    <row r="4853" spans="16:16">
      <c r="P4853" s="3"/>
    </row>
    <row r="4854" spans="16:16">
      <c r="P4854" s="3"/>
    </row>
    <row r="4855" spans="16:16">
      <c r="P4855" s="3"/>
    </row>
    <row r="4856" spans="16:16">
      <c r="P4856" s="3"/>
    </row>
    <row r="4857" spans="16:16">
      <c r="P4857" s="3"/>
    </row>
    <row r="4858" spans="16:16">
      <c r="P4858" s="3"/>
    </row>
    <row r="4859" spans="16:16">
      <c r="P4859" s="3"/>
    </row>
    <row r="4860" spans="16:16">
      <c r="P4860" s="3"/>
    </row>
    <row r="4861" spans="16:16">
      <c r="P4861" s="3"/>
    </row>
    <row r="4862" spans="16:16">
      <c r="P4862" s="3"/>
    </row>
    <row r="4863" spans="16:16">
      <c r="P4863" s="3"/>
    </row>
    <row r="4864" spans="16:16">
      <c r="P4864" s="3"/>
    </row>
    <row r="4865" spans="16:16">
      <c r="P4865" s="3"/>
    </row>
    <row r="4866" spans="16:16">
      <c r="P4866" s="3"/>
    </row>
    <row r="4867" spans="16:16">
      <c r="P4867" s="3"/>
    </row>
    <row r="4868" spans="16:16">
      <c r="P4868" s="3"/>
    </row>
    <row r="4869" spans="16:16">
      <c r="P4869" s="3"/>
    </row>
    <row r="4870" spans="16:16">
      <c r="P4870" s="3"/>
    </row>
    <row r="4871" spans="16:16">
      <c r="P4871" s="3"/>
    </row>
    <row r="4872" spans="16:16">
      <c r="P4872" s="3"/>
    </row>
    <row r="4873" spans="16:16">
      <c r="P4873" s="3"/>
    </row>
    <row r="4874" spans="16:16">
      <c r="P4874" s="3"/>
    </row>
    <row r="4875" spans="16:16">
      <c r="P4875" s="3"/>
    </row>
    <row r="4876" spans="16:16">
      <c r="P4876" s="3"/>
    </row>
    <row r="4877" spans="16:16">
      <c r="P4877" s="3"/>
    </row>
    <row r="4878" spans="16:16">
      <c r="P4878" s="3"/>
    </row>
    <row r="4879" spans="16:16">
      <c r="P4879" s="3"/>
    </row>
    <row r="4880" spans="16:16">
      <c r="P4880" s="3"/>
    </row>
    <row r="4881" spans="16:16">
      <c r="P4881" s="3"/>
    </row>
    <row r="4882" spans="16:16">
      <c r="P4882" s="3"/>
    </row>
    <row r="4883" spans="16:16">
      <c r="P4883" s="3"/>
    </row>
    <row r="4884" spans="16:16">
      <c r="P4884" s="3"/>
    </row>
    <row r="4885" spans="16:16">
      <c r="P4885" s="3"/>
    </row>
    <row r="4886" spans="16:16">
      <c r="P4886" s="3"/>
    </row>
    <row r="4887" spans="16:16">
      <c r="P4887" s="3"/>
    </row>
    <row r="4888" spans="16:16">
      <c r="P4888" s="3"/>
    </row>
    <row r="4889" spans="16:16">
      <c r="P4889" s="3"/>
    </row>
    <row r="4890" spans="16:16">
      <c r="P4890" s="3"/>
    </row>
    <row r="4891" spans="16:16">
      <c r="P4891" s="3"/>
    </row>
    <row r="4892" spans="16:16">
      <c r="P4892" s="3"/>
    </row>
    <row r="4893" spans="16:16">
      <c r="P4893" s="3"/>
    </row>
    <row r="4894" spans="16:16">
      <c r="P4894" s="3"/>
    </row>
    <row r="4895" spans="16:16">
      <c r="P4895" s="3"/>
    </row>
    <row r="4896" spans="16:16">
      <c r="P4896" s="3"/>
    </row>
    <row r="4897" spans="16:16">
      <c r="P4897" s="3"/>
    </row>
    <row r="4898" spans="16:16">
      <c r="P4898" s="3"/>
    </row>
    <row r="4899" spans="16:16">
      <c r="P4899" s="3"/>
    </row>
    <row r="4900" spans="16:16">
      <c r="P4900" s="3"/>
    </row>
    <row r="4901" spans="16:16">
      <c r="P4901" s="3"/>
    </row>
    <row r="4902" spans="16:16">
      <c r="P4902" s="3"/>
    </row>
    <row r="4903" spans="16:16">
      <c r="P4903" s="3"/>
    </row>
    <row r="4904" spans="16:16">
      <c r="P4904" s="3"/>
    </row>
    <row r="4905" spans="16:16">
      <c r="P4905" s="3"/>
    </row>
    <row r="4906" spans="16:16">
      <c r="P4906" s="3"/>
    </row>
    <row r="4907" spans="16:16">
      <c r="P4907" s="3"/>
    </row>
    <row r="4908" spans="16:16">
      <c r="P4908" s="3"/>
    </row>
    <row r="4909" spans="16:16">
      <c r="P4909" s="3"/>
    </row>
    <row r="4910" spans="16:16">
      <c r="P4910" s="3"/>
    </row>
    <row r="4911" spans="16:16">
      <c r="P4911" s="3"/>
    </row>
    <row r="4912" spans="16:16">
      <c r="P4912" s="3"/>
    </row>
    <row r="4913" spans="16:16">
      <c r="P4913" s="3"/>
    </row>
    <row r="4914" spans="16:16">
      <c r="P4914" s="3"/>
    </row>
    <row r="4915" spans="16:16">
      <c r="P4915" s="3"/>
    </row>
    <row r="4916" spans="16:16">
      <c r="P4916" s="3"/>
    </row>
    <row r="4917" spans="16:16">
      <c r="P4917" s="3"/>
    </row>
    <row r="4918" spans="16:16">
      <c r="P4918" s="3"/>
    </row>
    <row r="4919" spans="16:16">
      <c r="P4919" s="3"/>
    </row>
    <row r="4920" spans="16:16">
      <c r="P4920" s="3"/>
    </row>
    <row r="4921" spans="16:16">
      <c r="P4921" s="3"/>
    </row>
    <row r="4922" spans="16:16">
      <c r="P4922" s="3"/>
    </row>
    <row r="4923" spans="16:16">
      <c r="P4923" s="3"/>
    </row>
    <row r="4924" spans="16:16">
      <c r="P4924" s="3"/>
    </row>
    <row r="4925" spans="16:16">
      <c r="P4925" s="3"/>
    </row>
    <row r="4926" spans="16:16">
      <c r="P4926" s="3"/>
    </row>
    <row r="4927" spans="16:16">
      <c r="P4927" s="3"/>
    </row>
    <row r="4928" spans="16:16">
      <c r="P4928" s="3"/>
    </row>
    <row r="4929" spans="16:16">
      <c r="P4929" s="3"/>
    </row>
    <row r="4930" spans="16:16">
      <c r="P4930" s="3"/>
    </row>
    <row r="4931" spans="16:16">
      <c r="P4931" s="3"/>
    </row>
    <row r="4932" spans="16:16">
      <c r="P4932" s="3"/>
    </row>
    <row r="4933" spans="16:16">
      <c r="P4933" s="3"/>
    </row>
    <row r="4934" spans="16:16">
      <c r="P4934" s="3"/>
    </row>
    <row r="4935" spans="16:16">
      <c r="P4935" s="3"/>
    </row>
    <row r="4936" spans="16:16">
      <c r="P4936" s="3"/>
    </row>
    <row r="4937" spans="16:16">
      <c r="P4937" s="3"/>
    </row>
    <row r="4938" spans="16:16">
      <c r="P4938" s="3"/>
    </row>
    <row r="4939" spans="16:16">
      <c r="P4939" s="3"/>
    </row>
    <row r="4940" spans="16:16">
      <c r="P4940" s="3"/>
    </row>
    <row r="4941" spans="16:16">
      <c r="P4941" s="3"/>
    </row>
    <row r="4942" spans="16:16">
      <c r="P4942" s="3"/>
    </row>
    <row r="4943" spans="16:16">
      <c r="P4943" s="3"/>
    </row>
    <row r="4944" spans="16:16">
      <c r="P4944" s="3"/>
    </row>
    <row r="4945" spans="16:16">
      <c r="P4945" s="3"/>
    </row>
    <row r="4946" spans="16:16">
      <c r="P4946" s="3"/>
    </row>
    <row r="4947" spans="16:16">
      <c r="P4947" s="3"/>
    </row>
    <row r="4948" spans="16:16">
      <c r="P4948" s="3"/>
    </row>
    <row r="4949" spans="16:16">
      <c r="P4949" s="3"/>
    </row>
    <row r="4950" spans="16:16">
      <c r="P4950" s="3"/>
    </row>
    <row r="4951" spans="16:16">
      <c r="P4951" s="3"/>
    </row>
    <row r="4952" spans="16:16">
      <c r="P4952" s="3"/>
    </row>
    <row r="4953" spans="16:16">
      <c r="P4953" s="3"/>
    </row>
    <row r="4954" spans="16:16">
      <c r="P4954" s="3"/>
    </row>
    <row r="4955" spans="16:16">
      <c r="P4955" s="3"/>
    </row>
    <row r="4956" spans="16:16">
      <c r="P4956" s="3"/>
    </row>
    <row r="4957" spans="16:16">
      <c r="P4957" s="3"/>
    </row>
    <row r="4958" spans="16:16">
      <c r="P4958" s="3"/>
    </row>
    <row r="4959" spans="16:16">
      <c r="P4959" s="3"/>
    </row>
    <row r="4960" spans="16:16">
      <c r="P4960" s="3"/>
    </row>
    <row r="4961" spans="16:16">
      <c r="P4961" s="3"/>
    </row>
    <row r="4962" spans="16:16">
      <c r="P4962" s="3"/>
    </row>
    <row r="4963" spans="16:16">
      <c r="P4963" s="3"/>
    </row>
    <row r="4964" spans="16:16">
      <c r="P4964" s="3"/>
    </row>
    <row r="4965" spans="16:16">
      <c r="P4965" s="3"/>
    </row>
    <row r="4966" spans="16:16">
      <c r="P4966" s="3"/>
    </row>
    <row r="4967" spans="16:16">
      <c r="P4967" s="3"/>
    </row>
    <row r="4968" spans="16:16">
      <c r="P4968" s="3"/>
    </row>
    <row r="4969" spans="16:16">
      <c r="P4969" s="3"/>
    </row>
    <row r="4970" spans="16:16">
      <c r="P4970" s="3"/>
    </row>
    <row r="4971" spans="16:16">
      <c r="P4971" s="3"/>
    </row>
    <row r="4972" spans="16:16">
      <c r="P4972" s="3"/>
    </row>
    <row r="4973" spans="16:16">
      <c r="P4973" s="3"/>
    </row>
    <row r="4974" spans="16:16">
      <c r="P4974" s="3"/>
    </row>
    <row r="4975" spans="16:16">
      <c r="P4975" s="3"/>
    </row>
    <row r="4976" spans="16:16">
      <c r="P4976" s="3"/>
    </row>
    <row r="4977" spans="16:16">
      <c r="P4977" s="3"/>
    </row>
    <row r="4978" spans="16:16">
      <c r="P4978" s="3"/>
    </row>
    <row r="4979" spans="16:16">
      <c r="P4979" s="3"/>
    </row>
    <row r="4980" spans="16:16">
      <c r="P4980" s="3"/>
    </row>
    <row r="4981" spans="16:16">
      <c r="P4981" s="3"/>
    </row>
    <row r="4982" spans="16:16">
      <c r="P4982" s="3"/>
    </row>
    <row r="4983" spans="16:16">
      <c r="P4983" s="3"/>
    </row>
    <row r="4984" spans="16:16">
      <c r="P4984" s="3"/>
    </row>
    <row r="4985" spans="16:16">
      <c r="P4985" s="3"/>
    </row>
    <row r="4986" spans="16:16">
      <c r="P4986" s="3"/>
    </row>
    <row r="4987" spans="16:16">
      <c r="P4987" s="3"/>
    </row>
    <row r="4988" spans="16:16">
      <c r="P4988" s="3"/>
    </row>
    <row r="4989" spans="16:16">
      <c r="P4989" s="3"/>
    </row>
    <row r="4990" spans="16:16">
      <c r="P4990" s="3"/>
    </row>
    <row r="4991" spans="16:16">
      <c r="P4991" s="3"/>
    </row>
    <row r="4992" spans="16:16">
      <c r="P4992" s="3"/>
    </row>
    <row r="4993" spans="16:16">
      <c r="P4993" s="3"/>
    </row>
    <row r="4994" spans="16:16">
      <c r="P4994" s="3"/>
    </row>
    <row r="4995" spans="16:16">
      <c r="P4995" s="3"/>
    </row>
    <row r="4996" spans="16:16">
      <c r="P4996" s="3"/>
    </row>
    <row r="4997" spans="16:16">
      <c r="P4997" s="3"/>
    </row>
    <row r="4998" spans="16:16">
      <c r="P4998" s="3"/>
    </row>
    <row r="4999" spans="16:16">
      <c r="P4999" s="3"/>
    </row>
    <row r="5000" spans="16:16">
      <c r="P5000" s="3"/>
    </row>
    <row r="5001" spans="16:16">
      <c r="P5001" s="3"/>
    </row>
    <row r="5002" spans="16:16">
      <c r="P5002" s="3"/>
    </row>
    <row r="5003" spans="16:16">
      <c r="P5003" s="3"/>
    </row>
    <row r="5004" spans="16:16">
      <c r="P5004" s="3"/>
    </row>
    <row r="5005" spans="16:16">
      <c r="P5005" s="3"/>
    </row>
    <row r="5006" spans="16:16">
      <c r="P5006" s="3"/>
    </row>
    <row r="5007" spans="16:16">
      <c r="P5007" s="3"/>
    </row>
    <row r="5008" spans="16:16">
      <c r="P5008" s="3"/>
    </row>
    <row r="5009" spans="16:16">
      <c r="P5009" s="3"/>
    </row>
    <row r="5010" spans="16:16">
      <c r="P5010" s="3"/>
    </row>
    <row r="5011" spans="16:16">
      <c r="P5011" s="3"/>
    </row>
    <row r="5012" spans="16:16">
      <c r="P5012" s="3"/>
    </row>
    <row r="5013" spans="16:16">
      <c r="P5013" s="3"/>
    </row>
    <row r="5014" spans="16:16">
      <c r="P5014" s="3"/>
    </row>
    <row r="5015" spans="16:16">
      <c r="P5015" s="3"/>
    </row>
    <row r="5016" spans="16:16">
      <c r="P5016" s="3"/>
    </row>
    <row r="5017" spans="16:16">
      <c r="P5017" s="3"/>
    </row>
    <row r="5018" spans="16:16">
      <c r="P5018" s="3"/>
    </row>
    <row r="5019" spans="16:16">
      <c r="P5019" s="3"/>
    </row>
    <row r="5020" spans="16:16">
      <c r="P5020" s="3"/>
    </row>
    <row r="5021" spans="16:16">
      <c r="P5021" s="3"/>
    </row>
    <row r="5022" spans="16:16">
      <c r="P5022" s="3"/>
    </row>
    <row r="5023" spans="16:16">
      <c r="P5023" s="3"/>
    </row>
    <row r="5024" spans="16:16">
      <c r="P5024" s="3"/>
    </row>
    <row r="5025" spans="16:16">
      <c r="P5025" s="3"/>
    </row>
    <row r="5026" spans="16:16">
      <c r="P5026" s="3"/>
    </row>
    <row r="5027" spans="16:16">
      <c r="P5027" s="3"/>
    </row>
    <row r="5028" spans="16:16">
      <c r="P5028" s="3"/>
    </row>
    <row r="5029" spans="16:16">
      <c r="P5029" s="3"/>
    </row>
    <row r="5030" spans="16:16">
      <c r="P5030" s="3"/>
    </row>
    <row r="5031" spans="16:16">
      <c r="P5031" s="3"/>
    </row>
    <row r="5032" spans="16:16">
      <c r="P5032" s="3"/>
    </row>
    <row r="5033" spans="16:16">
      <c r="P5033" s="3"/>
    </row>
    <row r="5034" spans="16:16">
      <c r="P5034" s="3"/>
    </row>
    <row r="5035" spans="16:16">
      <c r="P5035" s="3"/>
    </row>
    <row r="5036" spans="16:16">
      <c r="P5036" s="3"/>
    </row>
    <row r="5037" spans="16:16">
      <c r="P5037" s="3"/>
    </row>
    <row r="5038" spans="16:16">
      <c r="P5038" s="3"/>
    </row>
    <row r="5039" spans="16:16">
      <c r="P5039" s="3"/>
    </row>
    <row r="5040" spans="16:16">
      <c r="P5040" s="3"/>
    </row>
    <row r="5041" spans="16:16">
      <c r="P5041" s="3"/>
    </row>
    <row r="5042" spans="16:16">
      <c r="P5042" s="3"/>
    </row>
    <row r="5043" spans="16:16">
      <c r="P5043" s="3"/>
    </row>
    <row r="5044" spans="16:16">
      <c r="P5044" s="3"/>
    </row>
    <row r="5045" spans="16:16">
      <c r="P5045" s="3"/>
    </row>
    <row r="5046" spans="16:16">
      <c r="P5046" s="3"/>
    </row>
    <row r="5047" spans="16:16">
      <c r="P5047" s="3"/>
    </row>
    <row r="5048" spans="16:16">
      <c r="P5048" s="3"/>
    </row>
    <row r="5049" spans="16:16">
      <c r="P5049" s="3"/>
    </row>
    <row r="5050" spans="16:16">
      <c r="P5050" s="3"/>
    </row>
    <row r="5051" spans="16:16">
      <c r="P5051" s="3"/>
    </row>
    <row r="5052" spans="16:16">
      <c r="P5052" s="3"/>
    </row>
    <row r="5053" spans="16:16">
      <c r="P5053" s="3"/>
    </row>
    <row r="5054" spans="16:16">
      <c r="P5054" s="3"/>
    </row>
    <row r="5055" spans="16:16">
      <c r="P5055" s="3"/>
    </row>
    <row r="5056" spans="16:16">
      <c r="P5056" s="3"/>
    </row>
    <row r="5057" spans="16:16">
      <c r="P5057" s="3"/>
    </row>
    <row r="5058" spans="16:16">
      <c r="P5058" s="3"/>
    </row>
    <row r="5059" spans="16:16">
      <c r="P5059" s="3"/>
    </row>
    <row r="5060" spans="16:16">
      <c r="P5060" s="3"/>
    </row>
    <row r="5061" spans="16:16">
      <c r="P5061" s="3"/>
    </row>
    <row r="5062" spans="16:16">
      <c r="P5062" s="3"/>
    </row>
    <row r="5063" spans="16:16">
      <c r="P5063" s="3"/>
    </row>
    <row r="5064" spans="16:16">
      <c r="P5064" s="3"/>
    </row>
    <row r="5065" spans="16:16">
      <c r="P5065" s="3"/>
    </row>
    <row r="5066" spans="16:16">
      <c r="P5066" s="3"/>
    </row>
    <row r="5067" spans="16:16">
      <c r="P5067" s="3"/>
    </row>
    <row r="5068" spans="16:16">
      <c r="P5068" s="3"/>
    </row>
    <row r="5069" spans="16:16">
      <c r="P5069" s="3"/>
    </row>
    <row r="5070" spans="16:16">
      <c r="P5070" s="3"/>
    </row>
    <row r="5071" spans="16:16">
      <c r="P5071" s="3"/>
    </row>
    <row r="5072" spans="16:16">
      <c r="P5072" s="3"/>
    </row>
    <row r="5073" spans="16:16">
      <c r="P5073" s="3"/>
    </row>
    <row r="5074" spans="16:16">
      <c r="P5074" s="3"/>
    </row>
    <row r="5075" spans="16:16">
      <c r="P5075" s="3"/>
    </row>
    <row r="5076" spans="16:16">
      <c r="P5076" s="3"/>
    </row>
    <row r="5077" spans="16:16">
      <c r="P5077" s="3"/>
    </row>
    <row r="5078" spans="16:16">
      <c r="P5078" s="3"/>
    </row>
    <row r="5079" spans="16:16">
      <c r="P5079" s="3"/>
    </row>
    <row r="5080" spans="16:16">
      <c r="P5080" s="3"/>
    </row>
    <row r="5081" spans="16:16">
      <c r="P5081" s="3"/>
    </row>
    <row r="5082" spans="16:16">
      <c r="P5082" s="3"/>
    </row>
    <row r="5083" spans="16:16">
      <c r="P5083" s="3"/>
    </row>
    <row r="5084" spans="16:16">
      <c r="P5084" s="3"/>
    </row>
    <row r="5085" spans="16:16">
      <c r="P5085" s="3"/>
    </row>
    <row r="5086" spans="16:16">
      <c r="P5086" s="3"/>
    </row>
    <row r="5087" spans="16:16">
      <c r="P5087" s="3"/>
    </row>
    <row r="5088" spans="16:16">
      <c r="P5088" s="3"/>
    </row>
    <row r="5089" spans="16:16">
      <c r="P5089" s="3"/>
    </row>
    <row r="5090" spans="16:16">
      <c r="P5090" s="3"/>
    </row>
    <row r="5091" spans="16:16">
      <c r="P5091" s="3"/>
    </row>
    <row r="5092" spans="16:16">
      <c r="P5092" s="3"/>
    </row>
    <row r="5093" spans="16:16">
      <c r="P5093" s="3"/>
    </row>
    <row r="5094" spans="16:16">
      <c r="P5094" s="3"/>
    </row>
    <row r="5095" spans="16:16">
      <c r="P5095" s="3"/>
    </row>
    <row r="5096" spans="16:16">
      <c r="P5096" s="3"/>
    </row>
    <row r="5097" spans="16:16">
      <c r="P5097" s="3"/>
    </row>
    <row r="5098" spans="16:16">
      <c r="P5098" s="3"/>
    </row>
    <row r="5099" spans="16:16">
      <c r="P5099" s="3"/>
    </row>
    <row r="5100" spans="16:16">
      <c r="P5100" s="3"/>
    </row>
    <row r="5101" spans="16:16">
      <c r="P5101" s="3"/>
    </row>
    <row r="5102" spans="16:16">
      <c r="P5102" s="3"/>
    </row>
    <row r="5103" spans="16:16">
      <c r="P5103" s="3"/>
    </row>
    <row r="5104" spans="16:16">
      <c r="P5104" s="3"/>
    </row>
    <row r="5105" spans="16:16">
      <c r="P5105" s="3"/>
    </row>
    <row r="5106" spans="16:16">
      <c r="P5106" s="3"/>
    </row>
    <row r="5107" spans="16:16">
      <c r="P5107" s="3"/>
    </row>
    <row r="5108" spans="16:16">
      <c r="P5108" s="3"/>
    </row>
    <row r="5109" spans="16:16">
      <c r="P5109" s="3"/>
    </row>
    <row r="5110" spans="16:16">
      <c r="P5110" s="3"/>
    </row>
    <row r="5111" spans="16:16">
      <c r="P5111" s="3"/>
    </row>
    <row r="5112" spans="16:16">
      <c r="P5112" s="3"/>
    </row>
    <row r="5113" spans="16:16">
      <c r="P5113" s="3"/>
    </row>
    <row r="5114" spans="16:16">
      <c r="P5114" s="3"/>
    </row>
    <row r="5115" spans="16:16">
      <c r="P5115" s="3"/>
    </row>
    <row r="5116" spans="16:16">
      <c r="P5116" s="3"/>
    </row>
    <row r="5117" spans="16:16">
      <c r="P5117" s="3"/>
    </row>
    <row r="5118" spans="16:16">
      <c r="P5118" s="3"/>
    </row>
    <row r="5119" spans="16:16">
      <c r="P5119" s="3"/>
    </row>
    <row r="5120" spans="16:16">
      <c r="P5120" s="3"/>
    </row>
    <row r="5121" spans="16:16">
      <c r="P5121" s="3"/>
    </row>
    <row r="5122" spans="16:16">
      <c r="P5122" s="3"/>
    </row>
    <row r="5123" spans="16:16">
      <c r="P5123" s="3"/>
    </row>
    <row r="5124" spans="16:16">
      <c r="P5124" s="3"/>
    </row>
    <row r="5125" spans="16:16">
      <c r="P5125" s="3"/>
    </row>
    <row r="5126" spans="16:16">
      <c r="P5126" s="3"/>
    </row>
    <row r="5127" spans="16:16">
      <c r="P5127" s="3"/>
    </row>
    <row r="5128" spans="16:16">
      <c r="P5128" s="3"/>
    </row>
    <row r="5129" spans="16:16">
      <c r="P5129" s="3"/>
    </row>
    <row r="5130" spans="16:16">
      <c r="P5130" s="3"/>
    </row>
    <row r="5131" spans="16:16">
      <c r="P5131" s="3"/>
    </row>
    <row r="5132" spans="16:16">
      <c r="P5132" s="3"/>
    </row>
    <row r="5133" spans="16:16">
      <c r="P5133" s="3"/>
    </row>
    <row r="5134" spans="16:16">
      <c r="P5134" s="3"/>
    </row>
    <row r="5135" spans="16:16">
      <c r="P5135" s="3"/>
    </row>
    <row r="5136" spans="16:16">
      <c r="P5136" s="3"/>
    </row>
    <row r="5137" spans="16:16">
      <c r="P5137" s="3"/>
    </row>
    <row r="5138" spans="16:16">
      <c r="P5138" s="3"/>
    </row>
    <row r="5139" spans="16:16">
      <c r="P5139" s="3"/>
    </row>
    <row r="5140" spans="16:16">
      <c r="P5140" s="3"/>
    </row>
    <row r="5141" spans="16:16">
      <c r="P5141" s="3"/>
    </row>
    <row r="5142" spans="16:16">
      <c r="P5142" s="3"/>
    </row>
    <row r="5143" spans="16:16">
      <c r="P5143" s="3"/>
    </row>
    <row r="5144" spans="16:16">
      <c r="P5144" s="3"/>
    </row>
    <row r="5145" spans="16:16">
      <c r="P5145" s="3"/>
    </row>
    <row r="5146" spans="16:16">
      <c r="P5146" s="3"/>
    </row>
    <row r="5147" spans="16:16">
      <c r="P5147" s="3"/>
    </row>
    <row r="5148" spans="16:16">
      <c r="P5148" s="3"/>
    </row>
    <row r="5149" spans="16:16">
      <c r="P5149" s="3"/>
    </row>
    <row r="5150" spans="16:16">
      <c r="P5150" s="3"/>
    </row>
    <row r="5151" spans="16:16">
      <c r="P5151" s="3"/>
    </row>
    <row r="5152" spans="16:16">
      <c r="P5152" s="3"/>
    </row>
    <row r="5153" spans="16:16">
      <c r="P5153" s="3"/>
    </row>
    <row r="5154" spans="16:16">
      <c r="P5154" s="3"/>
    </row>
    <row r="5155" spans="16:16">
      <c r="P5155" s="3"/>
    </row>
    <row r="5156" spans="16:16">
      <c r="P5156" s="3"/>
    </row>
    <row r="5157" spans="16:16">
      <c r="P5157" s="3"/>
    </row>
    <row r="5158" spans="16:16">
      <c r="P5158" s="3"/>
    </row>
    <row r="5159" spans="16:16">
      <c r="P5159" s="3"/>
    </row>
    <row r="5160" spans="16:16">
      <c r="P5160" s="3"/>
    </row>
    <row r="5161" spans="16:16">
      <c r="P5161" s="3"/>
    </row>
    <row r="5162" spans="16:16">
      <c r="P5162" s="3"/>
    </row>
    <row r="5163" spans="16:16">
      <c r="P5163" s="3"/>
    </row>
    <row r="5164" spans="16:16">
      <c r="P5164" s="3"/>
    </row>
    <row r="5165" spans="16:16">
      <c r="P5165" s="3"/>
    </row>
    <row r="5166" spans="16:16">
      <c r="P5166" s="3"/>
    </row>
    <row r="5167" spans="16:16">
      <c r="P5167" s="3"/>
    </row>
    <row r="5168" spans="16:16">
      <c r="P5168" s="3"/>
    </row>
    <row r="5169" spans="16:16">
      <c r="P5169" s="3"/>
    </row>
    <row r="5170" spans="16:16">
      <c r="P5170" s="3"/>
    </row>
    <row r="5171" spans="16:16">
      <c r="P5171" s="3"/>
    </row>
    <row r="5172" spans="16:16">
      <c r="P5172" s="3"/>
    </row>
    <row r="5173" spans="16:16">
      <c r="P5173" s="3"/>
    </row>
    <row r="5174" spans="16:16">
      <c r="P5174" s="3"/>
    </row>
    <row r="5175" spans="16:16">
      <c r="P5175" s="3"/>
    </row>
    <row r="5176" spans="16:16">
      <c r="P5176" s="3"/>
    </row>
    <row r="5177" spans="16:16">
      <c r="P5177" s="3"/>
    </row>
    <row r="5178" spans="16:16">
      <c r="P5178" s="3"/>
    </row>
    <row r="5179" spans="16:16">
      <c r="P5179" s="3"/>
    </row>
    <row r="5180" spans="16:16">
      <c r="P5180" s="3"/>
    </row>
    <row r="5181" spans="16:16">
      <c r="P5181" s="3"/>
    </row>
    <row r="5182" spans="16:16">
      <c r="P5182" s="3"/>
    </row>
    <row r="5183" spans="16:16">
      <c r="P5183" s="3"/>
    </row>
    <row r="5184" spans="16:16">
      <c r="P5184" s="3"/>
    </row>
    <row r="5185" spans="16:16">
      <c r="P5185" s="3"/>
    </row>
    <row r="5186" spans="16:16">
      <c r="P5186" s="3"/>
    </row>
    <row r="5187" spans="16:16">
      <c r="P5187" s="3"/>
    </row>
    <row r="5188" spans="16:16">
      <c r="P5188" s="3"/>
    </row>
    <row r="5189" spans="16:16">
      <c r="P5189" s="3"/>
    </row>
    <row r="5190" spans="16:16">
      <c r="P5190" s="3"/>
    </row>
    <row r="5191" spans="16:16">
      <c r="P5191" s="3"/>
    </row>
    <row r="5192" spans="16:16">
      <c r="P5192" s="3"/>
    </row>
    <row r="5193" spans="16:16">
      <c r="P5193" s="3"/>
    </row>
    <row r="5194" spans="16:16">
      <c r="P5194" s="3"/>
    </row>
    <row r="5195" spans="16:16">
      <c r="P5195" s="3"/>
    </row>
    <row r="5196" spans="16:16">
      <c r="P5196" s="3"/>
    </row>
    <row r="5197" spans="16:16">
      <c r="P5197" s="3"/>
    </row>
    <row r="5198" spans="16:16">
      <c r="P5198" s="3"/>
    </row>
    <row r="5199" spans="16:16">
      <c r="P5199" s="3"/>
    </row>
    <row r="5200" spans="16:16">
      <c r="P5200" s="3"/>
    </row>
    <row r="5201" spans="16:16">
      <c r="P5201" s="3"/>
    </row>
    <row r="5202" spans="16:16">
      <c r="P5202" s="3"/>
    </row>
    <row r="5203" spans="16:16">
      <c r="P5203" s="3"/>
    </row>
    <row r="5204" spans="16:16">
      <c r="P5204" s="3"/>
    </row>
    <row r="5205" spans="16:16">
      <c r="P5205" s="3"/>
    </row>
    <row r="5206" spans="16:16">
      <c r="P5206" s="3"/>
    </row>
    <row r="5207" spans="16:16">
      <c r="P5207" s="3"/>
    </row>
    <row r="5208" spans="16:16">
      <c r="P5208" s="3"/>
    </row>
    <row r="5209" spans="16:16">
      <c r="P5209" s="3"/>
    </row>
    <row r="5210" spans="16:16">
      <c r="P5210" s="3"/>
    </row>
    <row r="5211" spans="16:16">
      <c r="P5211" s="3"/>
    </row>
    <row r="5212" spans="16:16">
      <c r="P5212" s="3"/>
    </row>
    <row r="5213" spans="16:16">
      <c r="P5213" s="3"/>
    </row>
    <row r="5214" spans="16:16">
      <c r="P5214" s="3"/>
    </row>
    <row r="5215" spans="16:16">
      <c r="P5215" s="3"/>
    </row>
    <row r="5216" spans="16:16">
      <c r="P5216" s="3"/>
    </row>
    <row r="5217" spans="16:16">
      <c r="P5217" s="3"/>
    </row>
    <row r="5218" spans="16:16">
      <c r="P5218" s="3"/>
    </row>
    <row r="5219" spans="16:16">
      <c r="P5219" s="3"/>
    </row>
    <row r="5220" spans="16:16">
      <c r="P5220" s="3"/>
    </row>
    <row r="5221" spans="16:16">
      <c r="P5221" s="3"/>
    </row>
    <row r="5222" spans="16:16">
      <c r="P5222" s="3"/>
    </row>
    <row r="5223" spans="16:16">
      <c r="P5223" s="3"/>
    </row>
    <row r="5224" spans="16:16">
      <c r="P5224" s="3"/>
    </row>
    <row r="5225" spans="16:16">
      <c r="P5225" s="3"/>
    </row>
    <row r="5226" spans="16:16">
      <c r="P5226" s="3"/>
    </row>
    <row r="5227" spans="16:16">
      <c r="P5227" s="3"/>
    </row>
    <row r="5228" spans="16:16">
      <c r="P5228" s="3"/>
    </row>
    <row r="5229" spans="16:16">
      <c r="P5229" s="3"/>
    </row>
    <row r="5230" spans="16:16">
      <c r="P5230" s="3"/>
    </row>
    <row r="5231" spans="16:16">
      <c r="P5231" s="3"/>
    </row>
    <row r="5232" spans="16:16">
      <c r="P5232" s="3"/>
    </row>
    <row r="5233" spans="16:16">
      <c r="P5233" s="3"/>
    </row>
    <row r="5234" spans="16:16">
      <c r="P5234" s="3"/>
    </row>
    <row r="5235" spans="16:16">
      <c r="P5235" s="3"/>
    </row>
    <row r="5236" spans="16:16">
      <c r="P5236" s="3"/>
    </row>
    <row r="5237" spans="16:16">
      <c r="P5237" s="3"/>
    </row>
    <row r="5238" spans="16:16">
      <c r="P5238" s="3"/>
    </row>
    <row r="5239" spans="16:16">
      <c r="P5239" s="3"/>
    </row>
    <row r="5240" spans="16:16">
      <c r="P5240" s="3"/>
    </row>
    <row r="5241" spans="16:16">
      <c r="P5241" s="3"/>
    </row>
    <row r="5242" spans="16:16">
      <c r="P5242" s="3"/>
    </row>
    <row r="5243" spans="16:16">
      <c r="P5243" s="3"/>
    </row>
    <row r="5244" spans="16:16">
      <c r="P5244" s="3"/>
    </row>
    <row r="5245" spans="16:16">
      <c r="P5245" s="3"/>
    </row>
    <row r="5246" spans="16:16">
      <c r="P5246" s="3"/>
    </row>
    <row r="5247" spans="16:16">
      <c r="P5247" s="3"/>
    </row>
    <row r="5248" spans="16:16">
      <c r="P5248" s="3"/>
    </row>
    <row r="5249" spans="16:16">
      <c r="P5249" s="3"/>
    </row>
    <row r="5250" spans="16:16">
      <c r="P5250" s="3"/>
    </row>
    <row r="5251" spans="16:16">
      <c r="P5251" s="3"/>
    </row>
    <row r="5252" spans="16:16">
      <c r="P5252" s="3"/>
    </row>
    <row r="5253" spans="16:16">
      <c r="P5253" s="3"/>
    </row>
    <row r="5254" spans="16:16">
      <c r="P5254" s="3"/>
    </row>
    <row r="5255" spans="16:16">
      <c r="P5255" s="3"/>
    </row>
    <row r="5256" spans="16:16">
      <c r="P5256" s="3"/>
    </row>
    <row r="5257" spans="16:16">
      <c r="P5257" s="3"/>
    </row>
    <row r="5258" spans="16:16">
      <c r="P5258" s="3"/>
    </row>
    <row r="5259" spans="16:16">
      <c r="P5259" s="3"/>
    </row>
    <row r="5260" spans="16:16">
      <c r="P5260" s="3"/>
    </row>
    <row r="5261" spans="16:16">
      <c r="P5261" s="3"/>
    </row>
    <row r="5262" spans="16:16">
      <c r="P5262" s="3"/>
    </row>
    <row r="5263" spans="16:16">
      <c r="P5263" s="3"/>
    </row>
    <row r="5264" spans="16:16">
      <c r="P5264" s="3"/>
    </row>
    <row r="5265" spans="16:16">
      <c r="P5265" s="3"/>
    </row>
    <row r="5266" spans="16:16">
      <c r="P5266" s="3"/>
    </row>
    <row r="5267" spans="16:16">
      <c r="P5267" s="3"/>
    </row>
    <row r="5268" spans="16:16">
      <c r="P5268" s="3"/>
    </row>
    <row r="5269" spans="16:16">
      <c r="P5269" s="3"/>
    </row>
    <row r="5270" spans="16:16">
      <c r="P5270" s="3"/>
    </row>
    <row r="5271" spans="16:16">
      <c r="P5271" s="3"/>
    </row>
    <row r="5272" spans="16:16">
      <c r="P5272" s="3"/>
    </row>
    <row r="5273" spans="16:16">
      <c r="P5273" s="3"/>
    </row>
    <row r="5274" spans="16:16">
      <c r="P5274" s="3"/>
    </row>
    <row r="5275" spans="16:16">
      <c r="P5275" s="3"/>
    </row>
    <row r="5276" spans="16:16">
      <c r="P5276" s="3"/>
    </row>
    <row r="5277" spans="16:16">
      <c r="P5277" s="3"/>
    </row>
    <row r="5278" spans="16:16">
      <c r="P5278" s="3"/>
    </row>
    <row r="5279" spans="16:16">
      <c r="P5279" s="3"/>
    </row>
    <row r="5280" spans="16:16">
      <c r="P5280" s="3"/>
    </row>
    <row r="5281" spans="16:16">
      <c r="P5281" s="3"/>
    </row>
    <row r="5282" spans="16:16">
      <c r="P5282" s="3"/>
    </row>
    <row r="5283" spans="16:16">
      <c r="P5283" s="3"/>
    </row>
    <row r="5284" spans="16:16">
      <c r="P5284" s="3"/>
    </row>
    <row r="5285" spans="16:16">
      <c r="P5285" s="3"/>
    </row>
    <row r="5286" spans="16:16">
      <c r="P5286" s="3"/>
    </row>
    <row r="5287" spans="16:16">
      <c r="P5287" s="3"/>
    </row>
    <row r="5288" spans="16:16">
      <c r="P5288" s="3"/>
    </row>
    <row r="5289" spans="16:16">
      <c r="P5289" s="3"/>
    </row>
    <row r="5290" spans="16:16">
      <c r="P5290" s="3"/>
    </row>
    <row r="5291" spans="16:16">
      <c r="P5291" s="3"/>
    </row>
    <row r="5292" spans="16:16">
      <c r="P5292" s="3"/>
    </row>
    <row r="5293" spans="16:16">
      <c r="P5293" s="3"/>
    </row>
    <row r="5294" spans="16:16">
      <c r="P5294" s="3"/>
    </row>
    <row r="5295" spans="16:16">
      <c r="P5295" s="3"/>
    </row>
    <row r="5296" spans="16:16">
      <c r="P5296" s="3"/>
    </row>
    <row r="5297" spans="16:16">
      <c r="P5297" s="3"/>
    </row>
    <row r="5298" spans="16:16">
      <c r="P5298" s="3"/>
    </row>
    <row r="5299" spans="16:16">
      <c r="P5299" s="3"/>
    </row>
    <row r="5300" spans="16:16">
      <c r="P5300" s="3"/>
    </row>
    <row r="5301" spans="16:16">
      <c r="P5301" s="3"/>
    </row>
    <row r="5302" spans="16:16">
      <c r="P5302" s="3"/>
    </row>
    <row r="5303" spans="16:16">
      <c r="P5303" s="3"/>
    </row>
    <row r="5304" spans="16:16">
      <c r="P5304" s="3"/>
    </row>
    <row r="5305" spans="16:16">
      <c r="P5305" s="3"/>
    </row>
    <row r="5306" spans="16:16">
      <c r="P5306" s="3"/>
    </row>
    <row r="5307" spans="16:16">
      <c r="P5307" s="3"/>
    </row>
    <row r="5308" spans="16:16">
      <c r="P5308" s="3"/>
    </row>
    <row r="5309" spans="16:16">
      <c r="P5309" s="3"/>
    </row>
    <row r="5310" spans="16:16">
      <c r="P5310" s="3"/>
    </row>
    <row r="5311" spans="16:16">
      <c r="P5311" s="3"/>
    </row>
    <row r="5312" spans="16:16">
      <c r="P5312" s="3"/>
    </row>
    <row r="5313" spans="16:16">
      <c r="P5313" s="3"/>
    </row>
    <row r="5314" spans="16:16">
      <c r="P5314" s="3"/>
    </row>
    <row r="5315" spans="16:16">
      <c r="P5315" s="3"/>
    </row>
    <row r="5316" spans="16:16">
      <c r="P5316" s="3"/>
    </row>
    <row r="5317" spans="16:16">
      <c r="P5317" s="3"/>
    </row>
    <row r="5318" spans="16:16">
      <c r="P5318" s="3"/>
    </row>
    <row r="5319" spans="16:16">
      <c r="P5319" s="3"/>
    </row>
    <row r="5320" spans="16:16">
      <c r="P5320" s="3"/>
    </row>
    <row r="5321" spans="16:16">
      <c r="P5321" s="3"/>
    </row>
    <row r="5322" spans="16:16">
      <c r="P5322" s="3"/>
    </row>
    <row r="5323" spans="16:16">
      <c r="P5323" s="3"/>
    </row>
    <row r="5324" spans="16:16">
      <c r="P5324" s="3"/>
    </row>
    <row r="5325" spans="16:16">
      <c r="P5325" s="3"/>
    </row>
    <row r="5326" spans="16:16">
      <c r="P5326" s="3"/>
    </row>
    <row r="5327" spans="16:16">
      <c r="P5327" s="3"/>
    </row>
    <row r="5328" spans="16:16">
      <c r="P5328" s="3"/>
    </row>
    <row r="5329" spans="16:16">
      <c r="P5329" s="3"/>
    </row>
    <row r="5330" spans="16:16">
      <c r="P5330" s="3"/>
    </row>
    <row r="5331" spans="16:16">
      <c r="P5331" s="3"/>
    </row>
    <row r="5332" spans="16:16">
      <c r="P5332" s="3"/>
    </row>
    <row r="5333" spans="16:16">
      <c r="P5333" s="3"/>
    </row>
    <row r="5334" spans="16:16">
      <c r="P5334" s="3"/>
    </row>
    <row r="5335" spans="16:16">
      <c r="P5335" s="3"/>
    </row>
    <row r="5336" spans="16:16">
      <c r="P5336" s="3"/>
    </row>
    <row r="5337" spans="16:16">
      <c r="P5337" s="3"/>
    </row>
    <row r="5338" spans="16:16">
      <c r="P5338" s="3"/>
    </row>
    <row r="5339" spans="16:16">
      <c r="P5339" s="3"/>
    </row>
    <row r="5340" spans="16:16">
      <c r="P5340" s="3"/>
    </row>
    <row r="5341" spans="16:16">
      <c r="P5341" s="3"/>
    </row>
    <row r="5342" spans="16:16">
      <c r="P5342" s="3"/>
    </row>
    <row r="5343" spans="16:16">
      <c r="P5343" s="3"/>
    </row>
    <row r="5344" spans="16:16">
      <c r="P5344" s="3"/>
    </row>
    <row r="5345" spans="16:16">
      <c r="P5345" s="3"/>
    </row>
    <row r="5346" spans="16:16">
      <c r="P5346" s="3"/>
    </row>
    <row r="5347" spans="16:16">
      <c r="P5347" s="3"/>
    </row>
    <row r="5348" spans="16:16">
      <c r="P5348" s="3"/>
    </row>
    <row r="5349" spans="16:16">
      <c r="P5349" s="3"/>
    </row>
    <row r="5350" spans="16:16">
      <c r="P5350" s="3"/>
    </row>
    <row r="5351" spans="16:16">
      <c r="P5351" s="3"/>
    </row>
    <row r="5352" spans="16:16">
      <c r="P5352" s="3"/>
    </row>
    <row r="5353" spans="16:16">
      <c r="P5353" s="3"/>
    </row>
    <row r="5354" spans="16:16">
      <c r="P5354" s="3"/>
    </row>
    <row r="5355" spans="16:16">
      <c r="P5355" s="3"/>
    </row>
    <row r="5356" spans="16:16">
      <c r="P5356" s="3"/>
    </row>
    <row r="5357" spans="16:16">
      <c r="P5357" s="3"/>
    </row>
    <row r="5358" spans="16:16">
      <c r="P5358" s="3"/>
    </row>
    <row r="5359" spans="16:16">
      <c r="P5359" s="3"/>
    </row>
    <row r="5360" spans="16:16">
      <c r="P5360" s="3"/>
    </row>
    <row r="5361" spans="16:16">
      <c r="P5361" s="3"/>
    </row>
    <row r="5362" spans="16:16">
      <c r="P5362" s="3"/>
    </row>
    <row r="5363" spans="16:16">
      <c r="P5363" s="3"/>
    </row>
    <row r="5364" spans="16:16">
      <c r="P5364" s="3"/>
    </row>
    <row r="5365" spans="16:16">
      <c r="P5365" s="3"/>
    </row>
    <row r="5366" spans="16:16">
      <c r="P5366" s="3"/>
    </row>
    <row r="5367" spans="16:16">
      <c r="P5367" s="3"/>
    </row>
    <row r="5368" spans="16:16">
      <c r="P5368" s="3"/>
    </row>
    <row r="5369" spans="16:16">
      <c r="P5369" s="3"/>
    </row>
    <row r="5370" spans="16:16">
      <c r="P5370" s="3"/>
    </row>
    <row r="5371" spans="16:16">
      <c r="P5371" s="3"/>
    </row>
    <row r="5372" spans="16:16">
      <c r="P5372" s="3"/>
    </row>
    <row r="5373" spans="16:16">
      <c r="P5373" s="3"/>
    </row>
    <row r="5374" spans="16:16">
      <c r="P5374" s="3"/>
    </row>
    <row r="5375" spans="16:16">
      <c r="P5375" s="3"/>
    </row>
    <row r="5376" spans="16:16">
      <c r="P5376" s="3"/>
    </row>
    <row r="5377" spans="16:16">
      <c r="P5377" s="3"/>
    </row>
    <row r="5378" spans="16:16">
      <c r="P5378" s="3"/>
    </row>
    <row r="5379" spans="16:16">
      <c r="P5379" s="3"/>
    </row>
    <row r="5380" spans="16:16">
      <c r="P5380" s="3"/>
    </row>
    <row r="5381" spans="16:16">
      <c r="P5381" s="3"/>
    </row>
    <row r="5382" spans="16:16">
      <c r="P5382" s="3"/>
    </row>
    <row r="5383" spans="16:16">
      <c r="P5383" s="3"/>
    </row>
    <row r="5384" spans="16:16">
      <c r="P5384" s="3"/>
    </row>
    <row r="5385" spans="16:16">
      <c r="P5385" s="3"/>
    </row>
    <row r="5386" spans="16:16">
      <c r="P5386" s="3"/>
    </row>
    <row r="5387" spans="16:16">
      <c r="P5387" s="3"/>
    </row>
    <row r="5388" spans="16:16">
      <c r="P5388" s="3"/>
    </row>
    <row r="5389" spans="16:16">
      <c r="P5389" s="3"/>
    </row>
    <row r="5390" spans="16:16">
      <c r="P5390" s="3"/>
    </row>
    <row r="5391" spans="16:16">
      <c r="P5391" s="3"/>
    </row>
    <row r="5392" spans="16:16">
      <c r="P5392" s="3"/>
    </row>
    <row r="5393" spans="16:16">
      <c r="P5393" s="3"/>
    </row>
    <row r="5394" spans="16:16">
      <c r="P5394" s="3"/>
    </row>
    <row r="5395" spans="16:16">
      <c r="P5395" s="3"/>
    </row>
    <row r="5396" spans="16:16">
      <c r="P5396" s="3"/>
    </row>
    <row r="5397" spans="16:16">
      <c r="P5397" s="3"/>
    </row>
    <row r="5398" spans="16:16">
      <c r="P5398" s="3"/>
    </row>
    <row r="5399" spans="16:16">
      <c r="P5399" s="3"/>
    </row>
    <row r="5400" spans="16:16">
      <c r="P5400" s="3"/>
    </row>
    <row r="5401" spans="16:16">
      <c r="P5401" s="3"/>
    </row>
    <row r="5402" spans="16:16">
      <c r="P5402" s="3"/>
    </row>
    <row r="5403" spans="16:16">
      <c r="P5403" s="3"/>
    </row>
    <row r="5404" spans="16:16">
      <c r="P5404" s="3"/>
    </row>
    <row r="5405" spans="16:16">
      <c r="P5405" s="3"/>
    </row>
    <row r="5406" spans="16:16">
      <c r="P5406" s="3"/>
    </row>
    <row r="5407" spans="16:16">
      <c r="P5407" s="3"/>
    </row>
    <row r="5408" spans="16:16">
      <c r="P5408" s="3"/>
    </row>
    <row r="5409" spans="16:16">
      <c r="P5409" s="3"/>
    </row>
    <row r="5410" spans="16:16">
      <c r="P5410" s="3"/>
    </row>
    <row r="5411" spans="16:16">
      <c r="P5411" s="3"/>
    </row>
    <row r="5412" spans="16:16">
      <c r="P5412" s="3"/>
    </row>
    <row r="5413" spans="16:16">
      <c r="P5413" s="3"/>
    </row>
    <row r="5414" spans="16:16">
      <c r="P5414" s="3"/>
    </row>
    <row r="5415" spans="16:16">
      <c r="P5415" s="3"/>
    </row>
    <row r="5416" spans="16:16">
      <c r="P5416" s="3"/>
    </row>
    <row r="5417" spans="16:16">
      <c r="P5417" s="3"/>
    </row>
    <row r="5418" spans="16:16">
      <c r="P5418" s="3"/>
    </row>
    <row r="5419" spans="16:16">
      <c r="P5419" s="3"/>
    </row>
    <row r="5420" spans="16:16">
      <c r="P5420" s="3"/>
    </row>
    <row r="5421" spans="16:16">
      <c r="P5421" s="3"/>
    </row>
    <row r="5422" spans="16:16">
      <c r="P5422" s="3"/>
    </row>
    <row r="5423" spans="16:16">
      <c r="P5423" s="3"/>
    </row>
    <row r="5424" spans="16:16">
      <c r="P5424" s="3"/>
    </row>
    <row r="5425" spans="16:16">
      <c r="P5425" s="3"/>
    </row>
    <row r="5426" spans="16:16">
      <c r="P5426" s="3"/>
    </row>
    <row r="5427" spans="16:16">
      <c r="P5427" s="3"/>
    </row>
    <row r="5428" spans="16:16">
      <c r="P5428" s="3"/>
    </row>
    <row r="5429" spans="16:16">
      <c r="P5429" s="3"/>
    </row>
    <row r="5430" spans="16:16">
      <c r="P5430" s="3"/>
    </row>
    <row r="5431" spans="16:16">
      <c r="P5431" s="3"/>
    </row>
    <row r="5432" spans="16:16">
      <c r="P5432" s="3"/>
    </row>
    <row r="5433" spans="16:16">
      <c r="P5433" s="3"/>
    </row>
    <row r="5434" spans="16:16">
      <c r="P5434" s="3"/>
    </row>
    <row r="5435" spans="16:16">
      <c r="P5435" s="3"/>
    </row>
    <row r="5436" spans="16:16">
      <c r="P5436" s="3"/>
    </row>
    <row r="5437" spans="16:16">
      <c r="P5437" s="3"/>
    </row>
    <row r="5438" spans="16:16">
      <c r="P5438" s="3"/>
    </row>
    <row r="5439" spans="16:16">
      <c r="P5439" s="3"/>
    </row>
    <row r="5440" spans="16:16">
      <c r="P5440" s="3"/>
    </row>
    <row r="5441" spans="16:16">
      <c r="P5441" s="3"/>
    </row>
    <row r="5442" spans="16:16">
      <c r="P5442" s="3"/>
    </row>
    <row r="5443" spans="16:16">
      <c r="P5443" s="3"/>
    </row>
    <row r="5444" spans="16:16">
      <c r="P5444" s="3"/>
    </row>
    <row r="5445" spans="16:16">
      <c r="P5445" s="3"/>
    </row>
    <row r="5446" spans="16:16">
      <c r="P5446" s="3"/>
    </row>
    <row r="5447" spans="16:16">
      <c r="P5447" s="3"/>
    </row>
    <row r="5448" spans="16:16">
      <c r="P5448" s="3"/>
    </row>
    <row r="5449" spans="16:16">
      <c r="P5449" s="3"/>
    </row>
    <row r="5450" spans="16:16">
      <c r="P5450" s="3"/>
    </row>
    <row r="5451" spans="16:16">
      <c r="P5451" s="3"/>
    </row>
    <row r="5452" spans="16:16">
      <c r="P5452" s="3"/>
    </row>
    <row r="5453" spans="16:16">
      <c r="P5453" s="3"/>
    </row>
    <row r="5454" spans="16:16">
      <c r="P5454" s="3"/>
    </row>
    <row r="5455" spans="16:16">
      <c r="P5455" s="3"/>
    </row>
    <row r="5456" spans="16:16">
      <c r="P5456" s="3"/>
    </row>
    <row r="5457" spans="16:16">
      <c r="P5457" s="3"/>
    </row>
    <row r="5458" spans="16:16">
      <c r="P5458" s="3"/>
    </row>
    <row r="5459" spans="16:16">
      <c r="P5459" s="3"/>
    </row>
    <row r="5460" spans="16:16">
      <c r="P5460" s="3"/>
    </row>
    <row r="5461" spans="16:16">
      <c r="P5461" s="3"/>
    </row>
    <row r="5462" spans="16:16">
      <c r="P5462" s="3"/>
    </row>
    <row r="5463" spans="16:16">
      <c r="P5463" s="3"/>
    </row>
    <row r="5464" spans="16:16">
      <c r="P5464" s="3"/>
    </row>
    <row r="5465" spans="16:16">
      <c r="P5465" s="3"/>
    </row>
    <row r="5466" spans="16:16">
      <c r="P5466" s="3"/>
    </row>
    <row r="5467" spans="16:16">
      <c r="P5467" s="3"/>
    </row>
    <row r="5468" spans="16:16">
      <c r="P5468" s="3"/>
    </row>
    <row r="5469" spans="16:16">
      <c r="P5469" s="3"/>
    </row>
    <row r="5470" spans="16:16">
      <c r="P5470" s="3"/>
    </row>
    <row r="5471" spans="16:16">
      <c r="P5471" s="3"/>
    </row>
    <row r="5472" spans="16:16">
      <c r="P5472" s="3"/>
    </row>
    <row r="5473" spans="16:16">
      <c r="P5473" s="3"/>
    </row>
    <row r="5474" spans="16:16">
      <c r="P5474" s="3"/>
    </row>
    <row r="5475" spans="16:16">
      <c r="P5475" s="3"/>
    </row>
    <row r="5476" spans="16:16">
      <c r="P5476" s="3"/>
    </row>
    <row r="5477" spans="16:16">
      <c r="P5477" s="3"/>
    </row>
    <row r="5478" spans="16:16">
      <c r="P5478" s="3"/>
    </row>
    <row r="5479" spans="16:16">
      <c r="P5479" s="3"/>
    </row>
    <row r="5480" spans="16:16">
      <c r="P5480" s="3"/>
    </row>
    <row r="5481" spans="16:16">
      <c r="P5481" s="3"/>
    </row>
    <row r="5482" spans="16:16">
      <c r="P5482" s="3"/>
    </row>
    <row r="5483" spans="16:16">
      <c r="P5483" s="3"/>
    </row>
    <row r="5484" spans="16:16">
      <c r="P5484" s="3"/>
    </row>
    <row r="5485" spans="16:16">
      <c r="P5485" s="3"/>
    </row>
    <row r="5486" spans="16:16">
      <c r="P5486" s="3"/>
    </row>
    <row r="5487" spans="16:16">
      <c r="P5487" s="3"/>
    </row>
    <row r="5488" spans="16:16">
      <c r="P5488" s="3"/>
    </row>
    <row r="5489" spans="16:16">
      <c r="P5489" s="3"/>
    </row>
    <row r="5490" spans="16:16">
      <c r="P5490" s="3"/>
    </row>
    <row r="5491" spans="16:16">
      <c r="P5491" s="3"/>
    </row>
    <row r="5492" spans="16:16">
      <c r="P5492" s="3"/>
    </row>
    <row r="5493" spans="16:16">
      <c r="P5493" s="3"/>
    </row>
    <row r="5494" spans="16:16">
      <c r="P5494" s="3"/>
    </row>
    <row r="5495" spans="16:16">
      <c r="P5495" s="3"/>
    </row>
    <row r="5496" spans="16:16">
      <c r="P5496" s="3"/>
    </row>
    <row r="5497" spans="16:16">
      <c r="P5497" s="3"/>
    </row>
    <row r="5498" spans="16:16">
      <c r="P5498" s="3"/>
    </row>
    <row r="5499" spans="16:16">
      <c r="P5499" s="3"/>
    </row>
    <row r="5500" spans="16:16">
      <c r="P5500" s="3"/>
    </row>
    <row r="5501" spans="16:16">
      <c r="P5501" s="3"/>
    </row>
    <row r="5502" spans="16:16">
      <c r="P5502" s="3"/>
    </row>
    <row r="5503" spans="16:16">
      <c r="P5503" s="3"/>
    </row>
    <row r="5504" spans="16:16">
      <c r="P5504" s="3"/>
    </row>
    <row r="5505" spans="16:16">
      <c r="P5505" s="3"/>
    </row>
    <row r="5506" spans="16:16">
      <c r="P5506" s="3"/>
    </row>
    <row r="5507" spans="16:16">
      <c r="P5507" s="3"/>
    </row>
    <row r="5508" spans="16:16">
      <c r="P5508" s="3"/>
    </row>
    <row r="5509" spans="16:16">
      <c r="P5509" s="3"/>
    </row>
    <row r="5510" spans="16:16">
      <c r="P5510" s="3"/>
    </row>
    <row r="5511" spans="16:16">
      <c r="P5511" s="3"/>
    </row>
    <row r="5512" spans="16:16">
      <c r="P5512" s="3"/>
    </row>
    <row r="5513" spans="16:16">
      <c r="P5513" s="3"/>
    </row>
    <row r="5514" spans="16:16">
      <c r="P5514" s="3"/>
    </row>
    <row r="5515" spans="16:16">
      <c r="P5515" s="3"/>
    </row>
    <row r="5516" spans="16:16">
      <c r="P5516" s="3"/>
    </row>
    <row r="5517" spans="16:16">
      <c r="P5517" s="3"/>
    </row>
    <row r="5518" spans="16:16">
      <c r="P5518" s="3"/>
    </row>
    <row r="5519" spans="16:16">
      <c r="P5519" s="3"/>
    </row>
    <row r="5520" spans="16:16">
      <c r="P5520" s="3"/>
    </row>
    <row r="5521" spans="16:16">
      <c r="P5521" s="3"/>
    </row>
    <row r="5522" spans="16:16">
      <c r="P5522" s="3"/>
    </row>
    <row r="5523" spans="16:16">
      <c r="P5523" s="3"/>
    </row>
    <row r="5524" spans="16:16">
      <c r="P5524" s="3"/>
    </row>
    <row r="5525" spans="16:16">
      <c r="P5525" s="3"/>
    </row>
    <row r="5526" spans="16:16">
      <c r="P5526" s="3"/>
    </row>
    <row r="5527" spans="16:16">
      <c r="P5527" s="3"/>
    </row>
    <row r="5528" spans="16:16">
      <c r="P5528" s="3"/>
    </row>
    <row r="5529" spans="16:16">
      <c r="P5529" s="3"/>
    </row>
    <row r="5530" spans="16:16">
      <c r="P5530" s="3"/>
    </row>
    <row r="5531" spans="16:16">
      <c r="P5531" s="3"/>
    </row>
    <row r="5532" spans="16:16">
      <c r="P5532" s="3"/>
    </row>
    <row r="5533" spans="16:16">
      <c r="P5533" s="3"/>
    </row>
    <row r="5534" spans="16:16">
      <c r="P5534" s="3"/>
    </row>
    <row r="5535" spans="16:16">
      <c r="P5535" s="3"/>
    </row>
    <row r="5536" spans="16:16">
      <c r="P5536" s="3"/>
    </row>
    <row r="5537" spans="16:16">
      <c r="P5537" s="3"/>
    </row>
    <row r="5538" spans="16:16">
      <c r="P5538" s="3"/>
    </row>
    <row r="5539" spans="16:16">
      <c r="P5539" s="3"/>
    </row>
    <row r="5540" spans="16:16">
      <c r="P5540" s="3"/>
    </row>
    <row r="5541" spans="16:16">
      <c r="P5541" s="3"/>
    </row>
    <row r="5542" spans="16:16">
      <c r="P5542" s="3"/>
    </row>
    <row r="5543" spans="16:16">
      <c r="P5543" s="3"/>
    </row>
    <row r="5544" spans="16:16">
      <c r="P5544" s="3"/>
    </row>
    <row r="5545" spans="16:16">
      <c r="P5545" s="3"/>
    </row>
    <row r="5546" spans="16:16">
      <c r="P5546" s="3"/>
    </row>
    <row r="5547" spans="16:16">
      <c r="P5547" s="3"/>
    </row>
    <row r="5548" spans="16:16">
      <c r="P5548" s="3"/>
    </row>
    <row r="5549" spans="16:16">
      <c r="P5549" s="3"/>
    </row>
    <row r="5550" spans="16:16">
      <c r="P5550" s="3"/>
    </row>
    <row r="5551" spans="16:16">
      <c r="P5551" s="3"/>
    </row>
    <row r="5552" spans="16:16">
      <c r="P5552" s="3"/>
    </row>
    <row r="5553" spans="16:16">
      <c r="P5553" s="3"/>
    </row>
    <row r="5554" spans="16:16">
      <c r="P5554" s="3"/>
    </row>
    <row r="5555" spans="16:16">
      <c r="P5555" s="3"/>
    </row>
    <row r="5556" spans="16:16">
      <c r="P5556" s="3"/>
    </row>
    <row r="5557" spans="16:16">
      <c r="P5557" s="3"/>
    </row>
    <row r="5558" spans="16:16">
      <c r="P5558" s="3"/>
    </row>
    <row r="5559" spans="16:16">
      <c r="P5559" s="3"/>
    </row>
    <row r="5560" spans="16:16">
      <c r="P5560" s="3"/>
    </row>
    <row r="5561" spans="16:16">
      <c r="P5561" s="3"/>
    </row>
    <row r="5562" spans="16:16">
      <c r="P5562" s="3"/>
    </row>
    <row r="5563" spans="16:16">
      <c r="P5563" s="3"/>
    </row>
    <row r="5564" spans="16:16">
      <c r="P5564" s="3"/>
    </row>
    <row r="5565" spans="16:16">
      <c r="P5565" s="3"/>
    </row>
    <row r="5566" spans="16:16">
      <c r="P5566" s="3"/>
    </row>
    <row r="5567" spans="16:16">
      <c r="P5567" s="3"/>
    </row>
    <row r="5568" spans="16:16">
      <c r="P5568" s="3"/>
    </row>
    <row r="5569" spans="16:16">
      <c r="P5569" s="3"/>
    </row>
    <row r="5570" spans="16:16">
      <c r="P5570" s="3"/>
    </row>
    <row r="5571" spans="16:16">
      <c r="P5571" s="3"/>
    </row>
    <row r="5572" spans="16:16">
      <c r="P5572" s="3"/>
    </row>
    <row r="5573" spans="16:16">
      <c r="P5573" s="3"/>
    </row>
    <row r="5574" spans="16:16">
      <c r="P5574" s="3"/>
    </row>
    <row r="5575" spans="16:16">
      <c r="P5575" s="3"/>
    </row>
    <row r="5576" spans="16:16">
      <c r="P5576" s="3"/>
    </row>
    <row r="5577" spans="16:16">
      <c r="P5577" s="3"/>
    </row>
    <row r="5578" spans="16:16">
      <c r="P5578" s="3"/>
    </row>
    <row r="5579" spans="16:16">
      <c r="P5579" s="3"/>
    </row>
    <row r="5580" spans="16:16">
      <c r="P5580" s="3"/>
    </row>
    <row r="5581" spans="16:16">
      <c r="P5581" s="3"/>
    </row>
    <row r="5582" spans="16:16">
      <c r="P5582" s="3"/>
    </row>
    <row r="5583" spans="16:16">
      <c r="P5583" s="3"/>
    </row>
    <row r="5584" spans="16:16">
      <c r="P5584" s="3"/>
    </row>
    <row r="5585" spans="16:16">
      <c r="P5585" s="3"/>
    </row>
    <row r="5586" spans="16:16">
      <c r="P5586" s="3"/>
    </row>
    <row r="5587" spans="16:16">
      <c r="P5587" s="3"/>
    </row>
    <row r="5588" spans="16:16">
      <c r="P5588" s="3"/>
    </row>
    <row r="5589" spans="16:16">
      <c r="P5589" s="3"/>
    </row>
    <row r="5590" spans="16:16">
      <c r="P5590" s="3"/>
    </row>
    <row r="5591" spans="16:16">
      <c r="P5591" s="3"/>
    </row>
    <row r="5592" spans="16:16">
      <c r="P5592" s="3"/>
    </row>
    <row r="5593" spans="16:16">
      <c r="P5593" s="3"/>
    </row>
    <row r="5594" spans="16:16">
      <c r="P5594" s="3"/>
    </row>
    <row r="5595" spans="16:16">
      <c r="P5595" s="3"/>
    </row>
    <row r="5596" spans="16:16">
      <c r="P5596" s="3"/>
    </row>
    <row r="5597" spans="16:16">
      <c r="P5597" s="3"/>
    </row>
    <row r="5598" spans="16:16">
      <c r="P5598" s="3"/>
    </row>
    <row r="5599" spans="16:16">
      <c r="P5599" s="3"/>
    </row>
    <row r="5600" spans="16:16">
      <c r="P5600" s="3"/>
    </row>
    <row r="5601" spans="16:16">
      <c r="P5601" s="3"/>
    </row>
    <row r="5602" spans="16:16">
      <c r="P5602" s="3"/>
    </row>
    <row r="5603" spans="16:16">
      <c r="P5603" s="3"/>
    </row>
    <row r="5604" spans="16:16">
      <c r="P5604" s="3"/>
    </row>
    <row r="5605" spans="16:16">
      <c r="P5605" s="3"/>
    </row>
    <row r="5606" spans="16:16">
      <c r="P5606" s="3"/>
    </row>
    <row r="5607" spans="16:16">
      <c r="P5607" s="3"/>
    </row>
    <row r="5608" spans="16:16">
      <c r="P5608" s="3"/>
    </row>
    <row r="5609" spans="16:16">
      <c r="P5609" s="3"/>
    </row>
    <row r="5610" spans="16:16">
      <c r="P5610" s="3"/>
    </row>
    <row r="5611" spans="16:16">
      <c r="P5611" s="3"/>
    </row>
    <row r="5612" spans="16:16">
      <c r="P5612" s="3"/>
    </row>
    <row r="5613" spans="16:16">
      <c r="P5613" s="3"/>
    </row>
    <row r="5614" spans="16:16">
      <c r="P5614" s="3"/>
    </row>
    <row r="5615" spans="16:16">
      <c r="P5615" s="3"/>
    </row>
    <row r="5616" spans="16:16">
      <c r="P5616" s="3"/>
    </row>
    <row r="5617" spans="16:16">
      <c r="P5617" s="3"/>
    </row>
    <row r="5618" spans="16:16">
      <c r="P5618" s="3"/>
    </row>
    <row r="5619" spans="16:16">
      <c r="P5619" s="3"/>
    </row>
    <row r="5620" spans="16:16">
      <c r="P5620" s="3"/>
    </row>
    <row r="5621" spans="16:16">
      <c r="P5621" s="3"/>
    </row>
    <row r="5622" spans="16:16">
      <c r="P5622" s="3"/>
    </row>
    <row r="5623" spans="16:16">
      <c r="P5623" s="3"/>
    </row>
    <row r="5624" spans="16:16">
      <c r="P5624" s="3"/>
    </row>
    <row r="5625" spans="16:16">
      <c r="P5625" s="3"/>
    </row>
    <row r="5626" spans="16:16">
      <c r="P5626" s="3"/>
    </row>
    <row r="5627" spans="16:16">
      <c r="P5627" s="3"/>
    </row>
    <row r="5628" spans="16:16">
      <c r="P5628" s="3"/>
    </row>
    <row r="5629" spans="16:16">
      <c r="P5629" s="3"/>
    </row>
    <row r="5630" spans="16:16">
      <c r="P5630" s="3"/>
    </row>
    <row r="5631" spans="16:16">
      <c r="P5631" s="3"/>
    </row>
    <row r="5632" spans="16:16">
      <c r="P5632" s="3"/>
    </row>
    <row r="5633" spans="16:16">
      <c r="P5633" s="3"/>
    </row>
    <row r="5634" spans="16:16">
      <c r="P5634" s="3"/>
    </row>
    <row r="5635" spans="16:16">
      <c r="P5635" s="3"/>
    </row>
    <row r="5636" spans="16:16">
      <c r="P5636" s="3"/>
    </row>
    <row r="5637" spans="16:16">
      <c r="P5637" s="3"/>
    </row>
    <row r="5638" spans="16:16">
      <c r="P5638" s="3"/>
    </row>
    <row r="5639" spans="16:16">
      <c r="P5639" s="3"/>
    </row>
    <row r="5640" spans="16:16">
      <c r="P5640" s="3"/>
    </row>
    <row r="5641" spans="16:16">
      <c r="P5641" s="3"/>
    </row>
    <row r="5642" spans="16:16">
      <c r="P5642" s="3"/>
    </row>
    <row r="5643" spans="16:16">
      <c r="P5643" s="3"/>
    </row>
    <row r="5644" spans="16:16">
      <c r="P5644" s="3"/>
    </row>
    <row r="5645" spans="16:16">
      <c r="P5645" s="3"/>
    </row>
    <row r="5646" spans="16:16">
      <c r="P5646" s="3"/>
    </row>
    <row r="5647" spans="16:16">
      <c r="P5647" s="3"/>
    </row>
    <row r="5648" spans="16:16">
      <c r="P5648" s="3"/>
    </row>
    <row r="5649" spans="16:16">
      <c r="P5649" s="3"/>
    </row>
    <row r="5650" spans="16:16">
      <c r="P5650" s="3"/>
    </row>
    <row r="5651" spans="16:16">
      <c r="P5651" s="3"/>
    </row>
    <row r="5652" spans="16:16">
      <c r="P5652" s="3"/>
    </row>
    <row r="5653" spans="16:16">
      <c r="P5653" s="3"/>
    </row>
    <row r="5654" spans="16:16">
      <c r="P5654" s="3"/>
    </row>
    <row r="5655" spans="16:16">
      <c r="P5655" s="3"/>
    </row>
    <row r="5656" spans="16:16">
      <c r="P5656" s="3"/>
    </row>
    <row r="5657" spans="16:16">
      <c r="P5657" s="3"/>
    </row>
    <row r="5658" spans="16:16">
      <c r="P5658" s="3"/>
    </row>
    <row r="5659" spans="16:16">
      <c r="P5659" s="3"/>
    </row>
    <row r="5660" spans="16:16">
      <c r="P5660" s="3"/>
    </row>
    <row r="5661" spans="16:16">
      <c r="P5661" s="3"/>
    </row>
    <row r="5662" spans="16:16">
      <c r="P5662" s="3"/>
    </row>
    <row r="5663" spans="16:16">
      <c r="P5663" s="3"/>
    </row>
    <row r="5664" spans="16:16">
      <c r="P5664" s="3"/>
    </row>
    <row r="5665" spans="16:16">
      <c r="P5665" s="3"/>
    </row>
    <row r="5666" spans="16:16">
      <c r="P5666" s="3"/>
    </row>
    <row r="5667" spans="16:16">
      <c r="P5667" s="3"/>
    </row>
    <row r="5668" spans="16:16">
      <c r="P5668" s="3"/>
    </row>
    <row r="5669" spans="16:16">
      <c r="P5669" s="3"/>
    </row>
    <row r="5670" spans="16:16">
      <c r="P5670" s="3"/>
    </row>
    <row r="5671" spans="16:16">
      <c r="P5671" s="3"/>
    </row>
    <row r="5672" spans="16:16">
      <c r="P5672" s="3"/>
    </row>
    <row r="5673" spans="16:16">
      <c r="P5673" s="3"/>
    </row>
    <row r="5674" spans="16:16">
      <c r="P5674" s="3"/>
    </row>
    <row r="5675" spans="16:16">
      <c r="P5675" s="3"/>
    </row>
    <row r="5676" spans="16:16">
      <c r="P5676" s="3"/>
    </row>
    <row r="5677" spans="16:16">
      <c r="P5677" s="3"/>
    </row>
    <row r="5678" spans="16:16">
      <c r="P5678" s="3"/>
    </row>
    <row r="5679" spans="16:16">
      <c r="P5679" s="3"/>
    </row>
    <row r="5680" spans="16:16">
      <c r="P5680" s="3"/>
    </row>
    <row r="5681" spans="16:16">
      <c r="P5681" s="3"/>
    </row>
    <row r="5682" spans="16:16">
      <c r="P5682" s="3"/>
    </row>
    <row r="5683" spans="16:16">
      <c r="P5683" s="3"/>
    </row>
    <row r="5684" spans="16:16">
      <c r="P5684" s="3"/>
    </row>
    <row r="5685" spans="16:16">
      <c r="P5685" s="3"/>
    </row>
    <row r="5686" spans="16:16">
      <c r="P5686" s="3"/>
    </row>
    <row r="5687" spans="16:16">
      <c r="P5687" s="3"/>
    </row>
    <row r="5688" spans="16:16">
      <c r="P5688" s="3"/>
    </row>
    <row r="5689" spans="16:16">
      <c r="P5689" s="3"/>
    </row>
    <row r="5690" spans="16:16">
      <c r="P5690" s="3"/>
    </row>
    <row r="5691" spans="16:16">
      <c r="P5691" s="3"/>
    </row>
    <row r="5692" spans="16:16">
      <c r="P5692" s="3"/>
    </row>
    <row r="5693" spans="16:16">
      <c r="P5693" s="3"/>
    </row>
    <row r="5694" spans="16:16">
      <c r="P5694" s="3"/>
    </row>
    <row r="5695" spans="16:16">
      <c r="P5695" s="3"/>
    </row>
    <row r="5696" spans="16:16">
      <c r="P5696" s="3"/>
    </row>
    <row r="5697" spans="16:16">
      <c r="P5697" s="3"/>
    </row>
    <row r="5698" spans="16:16">
      <c r="P5698" s="3"/>
    </row>
    <row r="5699" spans="16:16">
      <c r="P5699" s="3"/>
    </row>
    <row r="5700" spans="16:16">
      <c r="P5700" s="3"/>
    </row>
    <row r="5701" spans="16:16">
      <c r="P5701" s="3"/>
    </row>
    <row r="5702" spans="16:16">
      <c r="P5702" s="3"/>
    </row>
    <row r="5703" spans="16:16">
      <c r="P5703" s="3"/>
    </row>
    <row r="5704" spans="16:16">
      <c r="P5704" s="3"/>
    </row>
    <row r="5705" spans="16:16">
      <c r="P5705" s="3"/>
    </row>
    <row r="5706" spans="16:16">
      <c r="P5706" s="3"/>
    </row>
    <row r="5707" spans="16:16">
      <c r="P5707" s="3"/>
    </row>
    <row r="5708" spans="16:16">
      <c r="P5708" s="3"/>
    </row>
    <row r="5709" spans="16:16">
      <c r="P5709" s="3"/>
    </row>
    <row r="5710" spans="16:16">
      <c r="P5710" s="3"/>
    </row>
    <row r="5711" spans="16:16">
      <c r="P5711" s="3"/>
    </row>
    <row r="5712" spans="16:16">
      <c r="P5712" s="3"/>
    </row>
    <row r="5713" spans="16:16">
      <c r="P5713" s="3"/>
    </row>
    <row r="5714" spans="16:16">
      <c r="P5714" s="3"/>
    </row>
    <row r="5715" spans="16:16">
      <c r="P5715" s="3"/>
    </row>
    <row r="5716" spans="16:16">
      <c r="P5716" s="3"/>
    </row>
    <row r="5717" spans="16:16">
      <c r="P5717" s="3"/>
    </row>
    <row r="5718" spans="16:16">
      <c r="P5718" s="3"/>
    </row>
    <row r="5719" spans="16:16">
      <c r="P5719" s="3"/>
    </row>
    <row r="5720" spans="16:16">
      <c r="P5720" s="3"/>
    </row>
    <row r="5721" spans="16:16">
      <c r="P5721" s="3"/>
    </row>
    <row r="5722" spans="16:16">
      <c r="P5722" s="3"/>
    </row>
    <row r="5723" spans="16:16">
      <c r="P5723" s="3"/>
    </row>
    <row r="5724" spans="16:16">
      <c r="P5724" s="3"/>
    </row>
    <row r="5725" spans="16:16">
      <c r="P5725" s="3"/>
    </row>
    <row r="5726" spans="16:16">
      <c r="P5726" s="3"/>
    </row>
    <row r="5727" spans="16:16">
      <c r="P5727" s="3"/>
    </row>
    <row r="5728" spans="16:16">
      <c r="P5728" s="3"/>
    </row>
    <row r="5729" spans="16:16">
      <c r="P5729" s="3"/>
    </row>
    <row r="5730" spans="16:16">
      <c r="P5730" s="3"/>
    </row>
    <row r="5731" spans="16:16">
      <c r="P5731" s="3"/>
    </row>
    <row r="5732" spans="16:16">
      <c r="P5732" s="3"/>
    </row>
    <row r="5733" spans="16:16">
      <c r="P5733" s="3"/>
    </row>
    <row r="5734" spans="16:16">
      <c r="P5734" s="3"/>
    </row>
    <row r="5735" spans="16:16">
      <c r="P5735" s="3"/>
    </row>
    <row r="5736" spans="16:16">
      <c r="P5736" s="3"/>
    </row>
    <row r="5737" spans="16:16">
      <c r="P5737" s="3"/>
    </row>
    <row r="5738" spans="16:16">
      <c r="P5738" s="3"/>
    </row>
    <row r="5739" spans="16:16">
      <c r="P5739" s="3"/>
    </row>
    <row r="5740" spans="16:16">
      <c r="P5740" s="3"/>
    </row>
    <row r="5741" spans="16:16">
      <c r="P5741" s="3"/>
    </row>
    <row r="5742" spans="16:16">
      <c r="P5742" s="3"/>
    </row>
    <row r="5743" spans="16:16">
      <c r="P5743" s="3"/>
    </row>
    <row r="5744" spans="16:16">
      <c r="P5744" s="3"/>
    </row>
    <row r="5745" spans="16:16">
      <c r="P5745" s="3"/>
    </row>
    <row r="5746" spans="16:16">
      <c r="P5746" s="3"/>
    </row>
    <row r="5747" spans="16:16">
      <c r="P5747" s="3"/>
    </row>
    <row r="5748" spans="16:16">
      <c r="P5748" s="3"/>
    </row>
    <row r="5749" spans="16:16">
      <c r="P5749" s="3"/>
    </row>
    <row r="5750" spans="16:16">
      <c r="P5750" s="3"/>
    </row>
    <row r="5751" spans="16:16">
      <c r="P5751" s="3"/>
    </row>
    <row r="5752" spans="16:16">
      <c r="P5752" s="3"/>
    </row>
    <row r="5753" spans="16:16">
      <c r="P5753" s="3"/>
    </row>
    <row r="5754" spans="16:16">
      <c r="P5754" s="3"/>
    </row>
    <row r="5755" spans="16:16">
      <c r="P5755" s="3"/>
    </row>
    <row r="5756" spans="16:16">
      <c r="P5756" s="3"/>
    </row>
    <row r="5757" spans="16:16">
      <c r="P5757" s="3"/>
    </row>
    <row r="5758" spans="16:16">
      <c r="P5758" s="3"/>
    </row>
    <row r="5759" spans="16:16">
      <c r="P5759" s="3"/>
    </row>
    <row r="5760" spans="16:16">
      <c r="P5760" s="3"/>
    </row>
    <row r="5761" spans="16:16">
      <c r="P5761" s="3"/>
    </row>
    <row r="5762" spans="16:16">
      <c r="P5762" s="3"/>
    </row>
    <row r="5763" spans="16:16">
      <c r="P5763" s="3"/>
    </row>
    <row r="5764" spans="16:16">
      <c r="P5764" s="3"/>
    </row>
    <row r="5765" spans="16:16">
      <c r="P5765" s="3"/>
    </row>
    <row r="5766" spans="16:16">
      <c r="P5766" s="3"/>
    </row>
    <row r="5767" spans="16:16">
      <c r="P5767" s="3"/>
    </row>
    <row r="5768" spans="16:16">
      <c r="P5768" s="3"/>
    </row>
    <row r="5769" spans="16:16">
      <c r="P5769" s="3"/>
    </row>
    <row r="5770" spans="16:16">
      <c r="P5770" s="3"/>
    </row>
    <row r="5771" spans="16:16">
      <c r="P5771" s="3"/>
    </row>
    <row r="5772" spans="16:16">
      <c r="P5772" s="3"/>
    </row>
    <row r="5773" spans="16:16">
      <c r="P5773" s="3"/>
    </row>
    <row r="5774" spans="16:16">
      <c r="P5774" s="3"/>
    </row>
    <row r="5775" spans="16:16">
      <c r="P5775" s="3"/>
    </row>
    <row r="5776" spans="16:16">
      <c r="P5776" s="3"/>
    </row>
    <row r="5777" spans="16:16">
      <c r="P5777" s="3"/>
    </row>
    <row r="5778" spans="16:16">
      <c r="P5778" s="3"/>
    </row>
    <row r="5779" spans="16:16">
      <c r="P5779" s="3"/>
    </row>
    <row r="5780" spans="16:16">
      <c r="P5780" s="3"/>
    </row>
    <row r="5781" spans="16:16">
      <c r="P5781" s="3"/>
    </row>
    <row r="5782" spans="16:16">
      <c r="P5782" s="3"/>
    </row>
    <row r="5783" spans="16:16">
      <c r="P5783" s="3"/>
    </row>
    <row r="5784" spans="16:16">
      <c r="P5784" s="3"/>
    </row>
    <row r="5785" spans="16:16">
      <c r="P5785" s="3"/>
    </row>
    <row r="5786" spans="16:16">
      <c r="P5786" s="3"/>
    </row>
    <row r="5787" spans="16:16">
      <c r="P5787" s="3"/>
    </row>
    <row r="5788" spans="16:16">
      <c r="P5788" s="3"/>
    </row>
    <row r="5789" spans="16:16">
      <c r="P5789" s="3"/>
    </row>
    <row r="5790" spans="16:16">
      <c r="P5790" s="3"/>
    </row>
    <row r="5791" spans="16:16">
      <c r="P5791" s="3"/>
    </row>
    <row r="5792" spans="16:16">
      <c r="P5792" s="3"/>
    </row>
    <row r="5793" spans="16:16">
      <c r="P5793" s="3"/>
    </row>
    <row r="5794" spans="16:16">
      <c r="P5794" s="3"/>
    </row>
    <row r="5795" spans="16:16">
      <c r="P5795" s="3"/>
    </row>
    <row r="5796" spans="16:16">
      <c r="P5796" s="3"/>
    </row>
    <row r="5797" spans="16:16">
      <c r="P5797" s="3"/>
    </row>
    <row r="5798" spans="16:16">
      <c r="P5798" s="3"/>
    </row>
    <row r="5799" spans="16:16">
      <c r="P5799" s="3"/>
    </row>
    <row r="5800" spans="16:16">
      <c r="P5800" s="3"/>
    </row>
    <row r="5801" spans="16:16">
      <c r="P5801" s="3"/>
    </row>
    <row r="5802" spans="16:16">
      <c r="P5802" s="3"/>
    </row>
    <row r="5803" spans="16:16">
      <c r="P5803" s="3"/>
    </row>
    <row r="5804" spans="16:16">
      <c r="P5804" s="3"/>
    </row>
    <row r="5805" spans="16:16">
      <c r="P5805" s="3"/>
    </row>
    <row r="5806" spans="16:16">
      <c r="P5806" s="3"/>
    </row>
    <row r="5807" spans="16:16">
      <c r="P5807" s="3"/>
    </row>
    <row r="5808" spans="16:16">
      <c r="P5808" s="3"/>
    </row>
    <row r="5809" spans="16:16">
      <c r="P5809" s="3"/>
    </row>
    <row r="5810" spans="16:16">
      <c r="P5810" s="3"/>
    </row>
    <row r="5811" spans="16:16">
      <c r="P5811" s="3"/>
    </row>
    <row r="5812" spans="16:16">
      <c r="P5812" s="3"/>
    </row>
    <row r="5813" spans="16:16">
      <c r="P5813" s="3"/>
    </row>
    <row r="5814" spans="16:16">
      <c r="P5814" s="3"/>
    </row>
    <row r="5815" spans="16:16">
      <c r="P5815" s="3"/>
    </row>
    <row r="5816" spans="16:16">
      <c r="P5816" s="3"/>
    </row>
    <row r="5817" spans="16:16">
      <c r="P5817" s="3"/>
    </row>
    <row r="5818" spans="16:16">
      <c r="P5818" s="3"/>
    </row>
    <row r="5819" spans="16:16">
      <c r="P5819" s="3"/>
    </row>
    <row r="5820" spans="16:16">
      <c r="P5820" s="3"/>
    </row>
    <row r="5821" spans="16:16">
      <c r="P5821" s="3"/>
    </row>
    <row r="5822" spans="16:16">
      <c r="P5822" s="3"/>
    </row>
    <row r="5823" spans="16:16">
      <c r="P5823" s="3"/>
    </row>
    <row r="5824" spans="16:16">
      <c r="P5824" s="3"/>
    </row>
    <row r="5825" spans="16:16">
      <c r="P5825" s="3"/>
    </row>
    <row r="5826" spans="16:16">
      <c r="P5826" s="3"/>
    </row>
    <row r="5827" spans="16:16">
      <c r="P5827" s="3"/>
    </row>
    <row r="5828" spans="16:16">
      <c r="P5828" s="3"/>
    </row>
    <row r="5829" spans="16:16">
      <c r="P5829" s="3"/>
    </row>
    <row r="5830" spans="16:16">
      <c r="P5830" s="3"/>
    </row>
    <row r="5831" spans="16:16">
      <c r="P5831" s="3"/>
    </row>
    <row r="5832" spans="16:16">
      <c r="P5832" s="3"/>
    </row>
    <row r="5833" spans="16:16">
      <c r="P5833" s="3"/>
    </row>
    <row r="5834" spans="16:16">
      <c r="P5834" s="3"/>
    </row>
    <row r="5835" spans="16:16">
      <c r="P5835" s="3"/>
    </row>
    <row r="5836" spans="16:16">
      <c r="P5836" s="3"/>
    </row>
    <row r="5837" spans="16:16">
      <c r="P5837" s="3"/>
    </row>
    <row r="5838" spans="16:16">
      <c r="P5838" s="3"/>
    </row>
    <row r="5839" spans="16:16">
      <c r="P5839" s="3"/>
    </row>
    <row r="5840" spans="16:16">
      <c r="P5840" s="3"/>
    </row>
    <row r="5841" spans="16:16">
      <c r="P5841" s="3"/>
    </row>
    <row r="5842" spans="16:16">
      <c r="P5842" s="3"/>
    </row>
    <row r="5843" spans="16:16">
      <c r="P5843" s="3"/>
    </row>
    <row r="5844" spans="16:16">
      <c r="P5844" s="3"/>
    </row>
    <row r="5845" spans="16:16">
      <c r="P5845" s="3"/>
    </row>
    <row r="5846" spans="16:16">
      <c r="P5846" s="3"/>
    </row>
    <row r="5847" spans="16:16">
      <c r="P5847" s="3"/>
    </row>
    <row r="5848" spans="16:16">
      <c r="P5848" s="3"/>
    </row>
    <row r="5849" spans="16:16">
      <c r="P5849" s="3"/>
    </row>
    <row r="5850" spans="16:16">
      <c r="P5850" s="3"/>
    </row>
    <row r="5851" spans="16:16">
      <c r="P5851" s="3"/>
    </row>
    <row r="5852" spans="16:16">
      <c r="P5852" s="3"/>
    </row>
    <row r="5853" spans="16:16">
      <c r="P5853" s="3"/>
    </row>
    <row r="5854" spans="16:16">
      <c r="P5854" s="3"/>
    </row>
    <row r="5855" spans="16:16">
      <c r="P5855" s="3"/>
    </row>
    <row r="5856" spans="16:16">
      <c r="P5856" s="3"/>
    </row>
    <row r="5857" spans="16:16">
      <c r="P5857" s="3"/>
    </row>
    <row r="5858" spans="16:16">
      <c r="P5858" s="3"/>
    </row>
    <row r="5859" spans="16:16">
      <c r="P5859" s="3"/>
    </row>
    <row r="5860" spans="16:16">
      <c r="P5860" s="3"/>
    </row>
    <row r="5861" spans="16:16">
      <c r="P5861" s="3"/>
    </row>
    <row r="5862" spans="16:16">
      <c r="P5862" s="3"/>
    </row>
    <row r="5863" spans="16:16">
      <c r="P5863" s="3"/>
    </row>
    <row r="5864" spans="16:16">
      <c r="P5864" s="3"/>
    </row>
    <row r="5865" spans="16:16">
      <c r="P5865" s="3"/>
    </row>
    <row r="5866" spans="16:16">
      <c r="P5866" s="3"/>
    </row>
    <row r="5867" spans="16:16">
      <c r="P5867" s="3"/>
    </row>
    <row r="5868" spans="16:16">
      <c r="P5868" s="3"/>
    </row>
    <row r="5869" spans="16:16">
      <c r="P5869" s="3"/>
    </row>
    <row r="5870" spans="16:16">
      <c r="P5870" s="3"/>
    </row>
    <row r="5871" spans="16:16">
      <c r="P5871" s="3"/>
    </row>
    <row r="5872" spans="16:16">
      <c r="P5872" s="3"/>
    </row>
    <row r="5873" spans="16:16">
      <c r="P5873" s="3"/>
    </row>
    <row r="5874" spans="16:16">
      <c r="P5874" s="3"/>
    </row>
    <row r="5875" spans="16:16">
      <c r="P5875" s="3"/>
    </row>
    <row r="5876" spans="16:16">
      <c r="P5876" s="3"/>
    </row>
    <row r="5877" spans="16:16">
      <c r="P5877" s="3"/>
    </row>
    <row r="5878" spans="16:16">
      <c r="P5878" s="3"/>
    </row>
    <row r="5879" spans="16:16">
      <c r="P5879" s="3"/>
    </row>
    <row r="5880" spans="16:16">
      <c r="P5880" s="3"/>
    </row>
    <row r="5881" spans="16:16">
      <c r="P5881" s="3"/>
    </row>
    <row r="5882" spans="16:16">
      <c r="P5882" s="3"/>
    </row>
    <row r="5883" spans="16:16">
      <c r="P5883" s="3"/>
    </row>
    <row r="5884" spans="16:16">
      <c r="P5884" s="3"/>
    </row>
    <row r="5885" spans="16:16">
      <c r="P5885" s="3"/>
    </row>
    <row r="5886" spans="16:16">
      <c r="P5886" s="3"/>
    </row>
    <row r="5887" spans="16:16">
      <c r="P5887" s="3"/>
    </row>
    <row r="5888" spans="16:16">
      <c r="P5888" s="3"/>
    </row>
    <row r="5889" spans="16:16">
      <c r="P5889" s="3"/>
    </row>
    <row r="5890" spans="16:16">
      <c r="P5890" s="3"/>
    </row>
    <row r="5891" spans="16:16">
      <c r="P5891" s="3"/>
    </row>
    <row r="5892" spans="16:16">
      <c r="P5892" s="3"/>
    </row>
    <row r="5893" spans="16:16">
      <c r="P5893" s="3"/>
    </row>
    <row r="5894" spans="16:16">
      <c r="P5894" s="3"/>
    </row>
    <row r="5895" spans="16:16">
      <c r="P5895" s="3"/>
    </row>
    <row r="5896" spans="16:16">
      <c r="P5896" s="3"/>
    </row>
    <row r="5897" spans="16:16">
      <c r="P5897" s="3"/>
    </row>
    <row r="5898" spans="16:16">
      <c r="P5898" s="3"/>
    </row>
    <row r="5899" spans="16:16">
      <c r="P5899" s="3"/>
    </row>
    <row r="5900" spans="16:16">
      <c r="P5900" s="3"/>
    </row>
    <row r="5901" spans="16:16">
      <c r="P5901" s="3"/>
    </row>
    <row r="5902" spans="16:16">
      <c r="P5902" s="3"/>
    </row>
    <row r="5903" spans="16:16">
      <c r="P5903" s="3"/>
    </row>
    <row r="5904" spans="16:16">
      <c r="P5904" s="3"/>
    </row>
    <row r="5905" spans="16:16">
      <c r="P5905" s="3"/>
    </row>
    <row r="5906" spans="16:16">
      <c r="P5906" s="3"/>
    </row>
    <row r="5907" spans="16:16">
      <c r="P5907" s="3"/>
    </row>
    <row r="5908" spans="16:16">
      <c r="P5908" s="3"/>
    </row>
    <row r="5909" spans="16:16">
      <c r="P5909" s="3"/>
    </row>
    <row r="5910" spans="16:16">
      <c r="P5910" s="3"/>
    </row>
    <row r="5911" spans="16:16">
      <c r="P5911" s="3"/>
    </row>
    <row r="5912" spans="16:16">
      <c r="P5912" s="3"/>
    </row>
    <row r="5913" spans="16:16">
      <c r="P5913" s="3"/>
    </row>
    <row r="5914" spans="16:16">
      <c r="P5914" s="3"/>
    </row>
    <row r="5915" spans="16:16">
      <c r="P5915" s="3"/>
    </row>
    <row r="5916" spans="16:16">
      <c r="P5916" s="3"/>
    </row>
    <row r="5917" spans="16:16">
      <c r="P5917" s="3"/>
    </row>
    <row r="5918" spans="16:16">
      <c r="P5918" s="3"/>
    </row>
    <row r="5919" spans="16:16">
      <c r="P5919" s="3"/>
    </row>
    <row r="5920" spans="16:16">
      <c r="P5920" s="3"/>
    </row>
    <row r="5921" spans="16:16">
      <c r="P5921" s="3"/>
    </row>
    <row r="5922" spans="16:16">
      <c r="P5922" s="3"/>
    </row>
    <row r="5923" spans="16:16">
      <c r="P5923" s="3"/>
    </row>
    <row r="5924" spans="16:16">
      <c r="P5924" s="3"/>
    </row>
    <row r="5925" spans="16:16">
      <c r="P5925" s="3"/>
    </row>
    <row r="5926" spans="16:16">
      <c r="P5926" s="3"/>
    </row>
    <row r="5927" spans="16:16">
      <c r="P5927" s="3"/>
    </row>
    <row r="5928" spans="16:16">
      <c r="P5928" s="3"/>
    </row>
    <row r="5929" spans="16:16">
      <c r="P5929" s="3"/>
    </row>
    <row r="5930" spans="16:16">
      <c r="P5930" s="3"/>
    </row>
    <row r="5931" spans="16:16">
      <c r="P5931" s="3"/>
    </row>
    <row r="5932" spans="16:16">
      <c r="P5932" s="3"/>
    </row>
    <row r="5933" spans="16:16">
      <c r="P5933" s="3"/>
    </row>
    <row r="5934" spans="16:16">
      <c r="P5934" s="3"/>
    </row>
    <row r="5935" spans="16:16">
      <c r="P5935" s="3"/>
    </row>
    <row r="5936" spans="16:16">
      <c r="P5936" s="3"/>
    </row>
    <row r="5937" spans="16:16">
      <c r="P5937" s="3"/>
    </row>
    <row r="5938" spans="16:16">
      <c r="P5938" s="3"/>
    </row>
    <row r="5939" spans="16:16">
      <c r="P5939" s="3"/>
    </row>
    <row r="5940" spans="16:16">
      <c r="P5940" s="3"/>
    </row>
    <row r="5941" spans="16:16">
      <c r="P5941" s="3"/>
    </row>
    <row r="5942" spans="16:16">
      <c r="P5942" s="3"/>
    </row>
    <row r="5943" spans="16:16">
      <c r="P5943" s="3"/>
    </row>
    <row r="5944" spans="16:16">
      <c r="P5944" s="3"/>
    </row>
    <row r="5945" spans="16:16">
      <c r="P5945" s="3"/>
    </row>
    <row r="5946" spans="16:16">
      <c r="P5946" s="3"/>
    </row>
    <row r="5947" spans="16:16">
      <c r="P5947" s="3"/>
    </row>
    <row r="5948" spans="16:16">
      <c r="P5948" s="3"/>
    </row>
    <row r="5949" spans="16:16">
      <c r="P5949" s="3"/>
    </row>
    <row r="5950" spans="16:16">
      <c r="P5950" s="3"/>
    </row>
    <row r="5951" spans="16:16">
      <c r="P5951" s="3"/>
    </row>
    <row r="5952" spans="16:16">
      <c r="P5952" s="3"/>
    </row>
    <row r="5953" spans="16:16">
      <c r="P5953" s="3"/>
    </row>
    <row r="5954" spans="16:16">
      <c r="P5954" s="3"/>
    </row>
    <row r="5955" spans="16:16">
      <c r="P5955" s="3"/>
    </row>
    <row r="5956" spans="16:16">
      <c r="P5956" s="3"/>
    </row>
    <row r="5957" spans="16:16">
      <c r="P5957" s="3"/>
    </row>
    <row r="5958" spans="16:16">
      <c r="P5958" s="3"/>
    </row>
    <row r="5959" spans="16:16">
      <c r="P5959" s="3"/>
    </row>
    <row r="5960" spans="16:16">
      <c r="P5960" s="3"/>
    </row>
    <row r="5961" spans="16:16">
      <c r="P5961" s="3"/>
    </row>
    <row r="5962" spans="16:16">
      <c r="P5962" s="3"/>
    </row>
    <row r="5963" spans="16:16">
      <c r="P5963" s="3"/>
    </row>
    <row r="5964" spans="16:16">
      <c r="P5964" s="3"/>
    </row>
    <row r="5965" spans="16:16">
      <c r="P5965" s="3"/>
    </row>
    <row r="5966" spans="16:16">
      <c r="P5966" s="3"/>
    </row>
    <row r="5967" spans="16:16">
      <c r="P5967" s="3"/>
    </row>
    <row r="5968" spans="16:16">
      <c r="P5968" s="3"/>
    </row>
    <row r="5969" spans="16:16">
      <c r="P5969" s="3"/>
    </row>
    <row r="5970" spans="16:16">
      <c r="P5970" s="3"/>
    </row>
    <row r="5971" spans="16:16">
      <c r="P5971" s="3"/>
    </row>
    <row r="5972" spans="16:16">
      <c r="P5972" s="3"/>
    </row>
    <row r="5973" spans="16:16">
      <c r="P5973" s="3"/>
    </row>
    <row r="5974" spans="16:16">
      <c r="P5974" s="3"/>
    </row>
    <row r="5975" spans="16:16">
      <c r="P5975" s="3"/>
    </row>
    <row r="5976" spans="16:16">
      <c r="P5976" s="3"/>
    </row>
    <row r="5977" spans="16:16">
      <c r="P5977" s="3"/>
    </row>
    <row r="5978" spans="16:16">
      <c r="P5978" s="3"/>
    </row>
    <row r="5979" spans="16:16">
      <c r="P5979" s="3"/>
    </row>
    <row r="5980" spans="16:16">
      <c r="P5980" s="3"/>
    </row>
    <row r="5981" spans="16:16">
      <c r="P5981" s="3"/>
    </row>
    <row r="5982" spans="16:16">
      <c r="P5982" s="3"/>
    </row>
    <row r="5983" spans="16:16">
      <c r="P5983" s="3"/>
    </row>
    <row r="5984" spans="16:16">
      <c r="P5984" s="3"/>
    </row>
    <row r="5985" spans="16:16">
      <c r="P5985" s="3"/>
    </row>
    <row r="5986" spans="16:16">
      <c r="P5986" s="3"/>
    </row>
    <row r="5987" spans="16:16">
      <c r="P5987" s="3"/>
    </row>
    <row r="5988" spans="16:16">
      <c r="P5988" s="3"/>
    </row>
    <row r="5989" spans="16:16">
      <c r="P5989" s="3"/>
    </row>
    <row r="5990" spans="16:16">
      <c r="P5990" s="3"/>
    </row>
    <row r="5991" spans="16:16">
      <c r="P5991" s="3"/>
    </row>
    <row r="5992" spans="16:16">
      <c r="P5992" s="3"/>
    </row>
    <row r="5993" spans="16:16">
      <c r="P5993" s="3"/>
    </row>
    <row r="5994" spans="16:16">
      <c r="P5994" s="3"/>
    </row>
    <row r="5995" spans="16:16">
      <c r="P5995" s="3"/>
    </row>
    <row r="5996" spans="16:16">
      <c r="P5996" s="3"/>
    </row>
    <row r="5997" spans="16:16">
      <c r="P5997" s="3"/>
    </row>
    <row r="5998" spans="16:16">
      <c r="P5998" s="3"/>
    </row>
    <row r="5999" spans="16:16">
      <c r="P5999" s="3"/>
    </row>
    <row r="6000" spans="16:16">
      <c r="P6000" s="3"/>
    </row>
    <row r="6001" spans="16:16">
      <c r="P6001" s="3"/>
    </row>
    <row r="6002" spans="16:16">
      <c r="P6002" s="3"/>
    </row>
    <row r="6003" spans="16:16">
      <c r="P6003" s="3"/>
    </row>
    <row r="6004" spans="16:16">
      <c r="P6004" s="3"/>
    </row>
    <row r="6005" spans="16:16">
      <c r="P6005" s="3"/>
    </row>
    <row r="6006" spans="16:16">
      <c r="P6006" s="3"/>
    </row>
    <row r="6007" spans="16:16">
      <c r="P6007" s="3"/>
    </row>
    <row r="6008" spans="16:16">
      <c r="P6008" s="3"/>
    </row>
    <row r="6009" spans="16:16">
      <c r="P6009" s="3"/>
    </row>
    <row r="6010" spans="16:16">
      <c r="P6010" s="3"/>
    </row>
    <row r="6011" spans="16:16">
      <c r="P6011" s="3"/>
    </row>
    <row r="6012" spans="16:16">
      <c r="P6012" s="3"/>
    </row>
    <row r="6013" spans="16:16">
      <c r="P6013" s="3"/>
    </row>
    <row r="6014" spans="16:16">
      <c r="P6014" s="3"/>
    </row>
    <row r="6015" spans="16:16">
      <c r="P6015" s="3"/>
    </row>
    <row r="6016" spans="16:16">
      <c r="P6016" s="3"/>
    </row>
    <row r="6017" spans="16:16">
      <c r="P6017" s="3"/>
    </row>
    <row r="6018" spans="16:16">
      <c r="P6018" s="3"/>
    </row>
    <row r="6019" spans="16:16">
      <c r="P6019" s="3"/>
    </row>
    <row r="6020" spans="16:16">
      <c r="P6020" s="3"/>
    </row>
    <row r="6021" spans="16:16">
      <c r="P6021" s="3"/>
    </row>
    <row r="6022" spans="16:16">
      <c r="P6022" s="3"/>
    </row>
    <row r="6023" spans="16:16">
      <c r="P6023" s="3"/>
    </row>
    <row r="6024" spans="16:16">
      <c r="P6024" s="3"/>
    </row>
    <row r="6025" spans="16:16">
      <c r="P6025" s="3"/>
    </row>
    <row r="6026" spans="16:16">
      <c r="P6026" s="3"/>
    </row>
    <row r="6027" spans="16:16">
      <c r="P6027" s="3"/>
    </row>
    <row r="6028" spans="16:16">
      <c r="P6028" s="3"/>
    </row>
    <row r="6029" spans="16:16">
      <c r="P6029" s="3"/>
    </row>
    <row r="6030" spans="16:16">
      <c r="P6030" s="3"/>
    </row>
    <row r="6031" spans="16:16">
      <c r="P6031" s="3"/>
    </row>
    <row r="6032" spans="16:16">
      <c r="P6032" s="3"/>
    </row>
    <row r="6033" spans="16:16">
      <c r="P6033" s="3"/>
    </row>
    <row r="6034" spans="16:16">
      <c r="P6034" s="3"/>
    </row>
    <row r="6035" spans="16:16">
      <c r="P6035" s="3"/>
    </row>
    <row r="6036" spans="16:16">
      <c r="P6036" s="3"/>
    </row>
    <row r="6037" spans="16:16">
      <c r="P6037" s="3"/>
    </row>
    <row r="6038" spans="16:16">
      <c r="P6038" s="3"/>
    </row>
    <row r="6039" spans="16:16">
      <c r="P6039" s="3"/>
    </row>
    <row r="6040" spans="16:16">
      <c r="P6040" s="3"/>
    </row>
    <row r="6041" spans="16:16">
      <c r="P6041" s="3"/>
    </row>
    <row r="6042" spans="16:16">
      <c r="P6042" s="3"/>
    </row>
    <row r="6043" spans="16:16">
      <c r="P6043" s="3"/>
    </row>
    <row r="6044" spans="16:16">
      <c r="P6044" s="3"/>
    </row>
    <row r="6045" spans="16:16">
      <c r="P6045" s="3"/>
    </row>
    <row r="6046" spans="16:16">
      <c r="P6046" s="3"/>
    </row>
    <row r="6047" spans="16:16">
      <c r="P6047" s="3"/>
    </row>
    <row r="6048" spans="16:16">
      <c r="P6048" s="3"/>
    </row>
    <row r="6049" spans="16:16">
      <c r="P6049" s="3"/>
    </row>
    <row r="6050" spans="16:16">
      <c r="P6050" s="3"/>
    </row>
    <row r="6051" spans="16:16">
      <c r="P6051" s="3"/>
    </row>
    <row r="6052" spans="16:16">
      <c r="P6052" s="3"/>
    </row>
    <row r="6053" spans="16:16">
      <c r="P6053" s="3"/>
    </row>
    <row r="6054" spans="16:16">
      <c r="P6054" s="3"/>
    </row>
    <row r="6055" spans="16:16">
      <c r="P6055" s="3"/>
    </row>
    <row r="6056" spans="16:16">
      <c r="P6056" s="3"/>
    </row>
    <row r="6057" spans="16:16">
      <c r="P6057" s="3"/>
    </row>
    <row r="6058" spans="16:16">
      <c r="P6058" s="3"/>
    </row>
    <row r="6059" spans="16:16">
      <c r="P6059" s="3"/>
    </row>
    <row r="6060" spans="16:16">
      <c r="P6060" s="3"/>
    </row>
    <row r="6061" spans="16:16">
      <c r="P6061" s="3"/>
    </row>
    <row r="6062" spans="16:16">
      <c r="P6062" s="3"/>
    </row>
    <row r="6063" spans="16:16">
      <c r="P6063" s="3"/>
    </row>
    <row r="6064" spans="16:16">
      <c r="P6064" s="3"/>
    </row>
    <row r="6065" spans="16:16">
      <c r="P6065" s="3"/>
    </row>
    <row r="6066" spans="16:16">
      <c r="P6066" s="3"/>
    </row>
    <row r="6067" spans="16:16">
      <c r="P6067" s="3"/>
    </row>
    <row r="6068" spans="16:16">
      <c r="P6068" s="3"/>
    </row>
    <row r="6069" spans="16:16">
      <c r="P6069" s="3"/>
    </row>
    <row r="6070" spans="16:16">
      <c r="P6070" s="3"/>
    </row>
    <row r="6071" spans="16:16">
      <c r="P6071" s="3"/>
    </row>
    <row r="6072" spans="16:16">
      <c r="P6072" s="3"/>
    </row>
    <row r="6073" spans="16:16">
      <c r="P6073" s="3"/>
    </row>
    <row r="6074" spans="16:16">
      <c r="P6074" s="3"/>
    </row>
    <row r="6075" spans="16:16">
      <c r="P6075" s="3"/>
    </row>
    <row r="6076" spans="16:16">
      <c r="P6076" s="3"/>
    </row>
    <row r="6077" spans="16:16">
      <c r="P6077" s="3"/>
    </row>
    <row r="6078" spans="16:16">
      <c r="P6078" s="3"/>
    </row>
    <row r="6079" spans="16:16">
      <c r="P6079" s="3"/>
    </row>
    <row r="6080" spans="16:16">
      <c r="P6080" s="3"/>
    </row>
    <row r="6081" spans="16:16">
      <c r="P6081" s="3"/>
    </row>
    <row r="6082" spans="16:16">
      <c r="P6082" s="3"/>
    </row>
    <row r="6083" spans="16:16">
      <c r="P6083" s="3"/>
    </row>
    <row r="6084" spans="16:16">
      <c r="P6084" s="3"/>
    </row>
    <row r="6085" spans="16:16">
      <c r="P6085" s="3"/>
    </row>
    <row r="6086" spans="16:16">
      <c r="P6086" s="3"/>
    </row>
    <row r="6087" spans="16:16">
      <c r="P6087" s="3"/>
    </row>
    <row r="6088" spans="16:16">
      <c r="P6088" s="3"/>
    </row>
    <row r="6089" spans="16:16">
      <c r="P6089" s="3"/>
    </row>
    <row r="6090" spans="16:16">
      <c r="P6090" s="3"/>
    </row>
    <row r="6091" spans="16:16">
      <c r="P6091" s="3"/>
    </row>
    <row r="6092" spans="16:16">
      <c r="P6092" s="3"/>
    </row>
    <row r="6093" spans="16:16">
      <c r="P6093" s="3"/>
    </row>
    <row r="6094" spans="16:16">
      <c r="P6094" s="3"/>
    </row>
    <row r="6095" spans="16:16">
      <c r="P6095" s="3"/>
    </row>
    <row r="6096" spans="16:16">
      <c r="P6096" s="3"/>
    </row>
    <row r="6097" spans="16:16">
      <c r="P6097" s="3"/>
    </row>
    <row r="6098" spans="16:16">
      <c r="P6098" s="3"/>
    </row>
    <row r="6099" spans="16:16">
      <c r="P6099" s="3"/>
    </row>
    <row r="6100" spans="16:16">
      <c r="P6100" s="3"/>
    </row>
    <row r="6101" spans="16:16">
      <c r="P6101" s="3"/>
    </row>
    <row r="6102" spans="16:16">
      <c r="P6102" s="3"/>
    </row>
    <row r="6103" spans="16:16">
      <c r="P6103" s="3"/>
    </row>
    <row r="6104" spans="16:16">
      <c r="P6104" s="3"/>
    </row>
    <row r="6105" spans="16:16">
      <c r="P6105" s="3"/>
    </row>
    <row r="6106" spans="16:16">
      <c r="P6106" s="3"/>
    </row>
    <row r="6107" spans="16:16">
      <c r="P6107" s="3"/>
    </row>
    <row r="6108" spans="16:16">
      <c r="P6108" s="3"/>
    </row>
    <row r="6109" spans="16:16">
      <c r="P6109" s="3"/>
    </row>
    <row r="6110" spans="16:16">
      <c r="P6110" s="3"/>
    </row>
    <row r="6111" spans="16:16">
      <c r="P6111" s="3"/>
    </row>
    <row r="6112" spans="16:16">
      <c r="P6112" s="3"/>
    </row>
    <row r="6113" spans="16:16">
      <c r="P6113" s="3"/>
    </row>
    <row r="6114" spans="16:16">
      <c r="P6114" s="3"/>
    </row>
    <row r="6115" spans="16:16">
      <c r="P6115" s="3"/>
    </row>
    <row r="6116" spans="16:16">
      <c r="P6116" s="3"/>
    </row>
    <row r="6117" spans="16:16">
      <c r="P6117" s="3"/>
    </row>
    <row r="6118" spans="16:16">
      <c r="P6118" s="3"/>
    </row>
    <row r="6119" spans="16:16">
      <c r="P6119" s="3"/>
    </row>
    <row r="6120" spans="16:16">
      <c r="P6120" s="3"/>
    </row>
    <row r="6121" spans="16:16">
      <c r="P6121" s="3"/>
    </row>
    <row r="6122" spans="16:16">
      <c r="P6122" s="3"/>
    </row>
    <row r="6123" spans="16:16">
      <c r="P6123" s="3"/>
    </row>
    <row r="6124" spans="16:16">
      <c r="P6124" s="3"/>
    </row>
    <row r="6125" spans="16:16">
      <c r="P6125" s="3"/>
    </row>
    <row r="6126" spans="16:16">
      <c r="P6126" s="3"/>
    </row>
    <row r="6127" spans="16:16">
      <c r="P6127" s="3"/>
    </row>
    <row r="6128" spans="16:16">
      <c r="P6128" s="3"/>
    </row>
    <row r="6129" spans="16:16">
      <c r="P6129" s="3"/>
    </row>
    <row r="6130" spans="16:16">
      <c r="P6130" s="3"/>
    </row>
    <row r="6131" spans="16:16">
      <c r="P6131" s="3"/>
    </row>
    <row r="6132" spans="16:16">
      <c r="P6132" s="3"/>
    </row>
    <row r="6133" spans="16:16">
      <c r="P6133" s="3"/>
    </row>
    <row r="6134" spans="16:16">
      <c r="P6134" s="3"/>
    </row>
    <row r="6135" spans="16:16">
      <c r="P6135" s="3"/>
    </row>
    <row r="6136" spans="16:16">
      <c r="P6136" s="3"/>
    </row>
    <row r="6137" spans="16:16">
      <c r="P6137" s="3"/>
    </row>
    <row r="6138" spans="16:16">
      <c r="P6138" s="3"/>
    </row>
    <row r="6139" spans="16:16">
      <c r="P6139" s="3"/>
    </row>
    <row r="6140" spans="16:16">
      <c r="P6140" s="3"/>
    </row>
    <row r="6141" spans="16:16">
      <c r="P6141" s="3"/>
    </row>
    <row r="6142" spans="16:16">
      <c r="P6142" s="3"/>
    </row>
    <row r="6143" spans="16:16">
      <c r="P6143" s="3"/>
    </row>
    <row r="6144" spans="16:16">
      <c r="P6144" s="3"/>
    </row>
    <row r="6145" spans="16:16">
      <c r="P6145" s="3"/>
    </row>
    <row r="6146" spans="16:16">
      <c r="P6146" s="3"/>
    </row>
    <row r="6147" spans="16:16">
      <c r="P6147" s="3"/>
    </row>
    <row r="6148" spans="16:16">
      <c r="P6148" s="3"/>
    </row>
    <row r="6149" spans="16:16">
      <c r="P6149" s="3"/>
    </row>
    <row r="6150" spans="16:16">
      <c r="P6150" s="3"/>
    </row>
    <row r="6151" spans="16:16">
      <c r="P6151" s="3"/>
    </row>
    <row r="6152" spans="16:16">
      <c r="P6152" s="3"/>
    </row>
    <row r="6153" spans="16:16">
      <c r="P6153" s="3"/>
    </row>
    <row r="6154" spans="16:16">
      <c r="P6154" s="3"/>
    </row>
    <row r="6155" spans="16:16">
      <c r="P6155" s="3"/>
    </row>
    <row r="6156" spans="16:16">
      <c r="P6156" s="3"/>
    </row>
    <row r="6157" spans="16:16">
      <c r="P6157" s="3"/>
    </row>
    <row r="6158" spans="16:16">
      <c r="P6158" s="3"/>
    </row>
    <row r="6159" spans="16:16">
      <c r="P6159" s="3"/>
    </row>
    <row r="6160" spans="16:16">
      <c r="P6160" s="3"/>
    </row>
    <row r="6161" spans="16:16">
      <c r="P6161" s="3"/>
    </row>
    <row r="6162" spans="16:16">
      <c r="P6162" s="3"/>
    </row>
    <row r="6163" spans="16:16">
      <c r="P6163" s="3"/>
    </row>
    <row r="6164" spans="16:16">
      <c r="P6164" s="3"/>
    </row>
    <row r="6165" spans="16:16">
      <c r="P6165" s="3"/>
    </row>
    <row r="6166" spans="16:16">
      <c r="P6166" s="3"/>
    </row>
    <row r="6167" spans="16:16">
      <c r="P6167" s="3"/>
    </row>
    <row r="6168" spans="16:16">
      <c r="P6168" s="3"/>
    </row>
    <row r="6169" spans="16:16">
      <c r="P6169" s="3"/>
    </row>
    <row r="6170" spans="16:16">
      <c r="P6170" s="3"/>
    </row>
    <row r="6171" spans="16:16">
      <c r="P6171" s="3"/>
    </row>
    <row r="6172" spans="16:16">
      <c r="P6172" s="3"/>
    </row>
    <row r="6173" spans="16:16">
      <c r="P6173" s="3"/>
    </row>
    <row r="6174" spans="16:16">
      <c r="P6174" s="3"/>
    </row>
    <row r="6175" spans="16:16">
      <c r="P6175" s="3"/>
    </row>
    <row r="6176" spans="16:16">
      <c r="P6176" s="3"/>
    </row>
    <row r="6177" spans="16:16">
      <c r="P6177" s="3"/>
    </row>
    <row r="6178" spans="16:16">
      <c r="P6178" s="3"/>
    </row>
    <row r="6179" spans="16:16">
      <c r="P6179" s="3"/>
    </row>
    <row r="6180" spans="16:16">
      <c r="P6180" s="3"/>
    </row>
    <row r="6181" spans="16:16">
      <c r="P6181" s="3"/>
    </row>
    <row r="6182" spans="16:16">
      <c r="P6182" s="3"/>
    </row>
    <row r="6183" spans="16:16">
      <c r="P6183" s="3"/>
    </row>
    <row r="6184" spans="16:16">
      <c r="P6184" s="3"/>
    </row>
    <row r="6185" spans="16:16">
      <c r="P6185" s="3"/>
    </row>
    <row r="6186" spans="16:16">
      <c r="P6186" s="3"/>
    </row>
    <row r="6187" spans="16:16">
      <c r="P6187" s="3"/>
    </row>
    <row r="6188" spans="16:16">
      <c r="P6188" s="3"/>
    </row>
    <row r="6189" spans="16:16">
      <c r="P6189" s="3"/>
    </row>
    <row r="6190" spans="16:16">
      <c r="P6190" s="3"/>
    </row>
    <row r="6191" spans="16:16">
      <c r="P6191" s="3"/>
    </row>
    <row r="6192" spans="16:16">
      <c r="P6192" s="3"/>
    </row>
    <row r="6193" spans="16:16">
      <c r="P6193" s="3"/>
    </row>
    <row r="6194" spans="16:16">
      <c r="P6194" s="3"/>
    </row>
    <row r="6195" spans="16:16">
      <c r="P6195" s="3"/>
    </row>
    <row r="6196" spans="16:16">
      <c r="P6196" s="3"/>
    </row>
    <row r="6197" spans="16:16">
      <c r="P6197" s="3"/>
    </row>
    <row r="6198" spans="16:16">
      <c r="P6198" s="3"/>
    </row>
    <row r="6199" spans="16:16">
      <c r="P6199" s="3"/>
    </row>
    <row r="6200" spans="16:16">
      <c r="P6200" s="3"/>
    </row>
    <row r="6201" spans="16:16">
      <c r="P6201" s="3"/>
    </row>
    <row r="6202" spans="16:16">
      <c r="P6202" s="3"/>
    </row>
    <row r="6203" spans="16:16">
      <c r="P6203" s="3"/>
    </row>
    <row r="6204" spans="16:16">
      <c r="P6204" s="3"/>
    </row>
    <row r="6205" spans="16:16">
      <c r="P6205" s="3"/>
    </row>
    <row r="6206" spans="16:16">
      <c r="P6206" s="3"/>
    </row>
    <row r="6207" spans="16:16">
      <c r="P6207" s="3"/>
    </row>
    <row r="6208" spans="16:16">
      <c r="P6208" s="3"/>
    </row>
    <row r="6209" spans="16:16">
      <c r="P6209" s="3"/>
    </row>
    <row r="6210" spans="16:16">
      <c r="P6210" s="3"/>
    </row>
    <row r="6211" spans="16:16">
      <c r="P6211" s="3"/>
    </row>
    <row r="6212" spans="16:16">
      <c r="P6212" s="3"/>
    </row>
    <row r="6213" spans="16:16">
      <c r="P6213" s="3"/>
    </row>
    <row r="6214" spans="16:16">
      <c r="P6214" s="3"/>
    </row>
    <row r="6215" spans="16:16">
      <c r="P6215" s="3"/>
    </row>
    <row r="6216" spans="16:16">
      <c r="P6216" s="3"/>
    </row>
    <row r="6217" spans="16:16">
      <c r="P6217" s="3"/>
    </row>
    <row r="6218" spans="16:16">
      <c r="P6218" s="3"/>
    </row>
    <row r="6219" spans="16:16">
      <c r="P6219" s="3"/>
    </row>
    <row r="6220" spans="16:16">
      <c r="P6220" s="3"/>
    </row>
    <row r="6221" spans="16:16">
      <c r="P6221" s="3"/>
    </row>
    <row r="6222" spans="16:16">
      <c r="P6222" s="3"/>
    </row>
    <row r="6223" spans="16:16">
      <c r="P6223" s="3"/>
    </row>
    <row r="6224" spans="16:16">
      <c r="P6224" s="3"/>
    </row>
    <row r="6225" spans="16:16">
      <c r="P6225" s="3"/>
    </row>
    <row r="6226" spans="16:16">
      <c r="P6226" s="3"/>
    </row>
    <row r="6227" spans="16:16">
      <c r="P6227" s="3"/>
    </row>
    <row r="6228" spans="16:16">
      <c r="P6228" s="3"/>
    </row>
    <row r="6229" spans="16:16">
      <c r="P6229" s="3"/>
    </row>
    <row r="6230" spans="16:16">
      <c r="P6230" s="3"/>
    </row>
    <row r="6231" spans="16:16">
      <c r="P6231" s="3"/>
    </row>
    <row r="6232" spans="16:16">
      <c r="P6232" s="3"/>
    </row>
    <row r="6233" spans="16:16">
      <c r="P6233" s="3"/>
    </row>
    <row r="6234" spans="16:16">
      <c r="P6234" s="3"/>
    </row>
    <row r="6235" spans="16:16">
      <c r="P6235" s="3"/>
    </row>
    <row r="6236" spans="16:16">
      <c r="P6236" s="3"/>
    </row>
    <row r="6237" spans="16:16">
      <c r="P6237" s="3"/>
    </row>
    <row r="6238" spans="16:16">
      <c r="P6238" s="3"/>
    </row>
    <row r="6239" spans="16:16">
      <c r="P6239" s="3"/>
    </row>
    <row r="6240" spans="16:16">
      <c r="P6240" s="3"/>
    </row>
    <row r="6241" spans="16:16">
      <c r="P6241" s="3"/>
    </row>
    <row r="6242" spans="16:16">
      <c r="P6242" s="3"/>
    </row>
    <row r="6243" spans="16:16">
      <c r="P6243" s="3"/>
    </row>
    <row r="6244" spans="16:16">
      <c r="P6244" s="3"/>
    </row>
    <row r="6245" spans="16:16">
      <c r="P6245" s="3"/>
    </row>
    <row r="6246" spans="16:16">
      <c r="P6246" s="3"/>
    </row>
    <row r="6247" spans="16:16">
      <c r="P6247" s="3"/>
    </row>
    <row r="6248" spans="16:16">
      <c r="P6248" s="3"/>
    </row>
    <row r="6249" spans="16:16">
      <c r="P6249" s="3"/>
    </row>
    <row r="6250" spans="16:16">
      <c r="P6250" s="3"/>
    </row>
    <row r="6251" spans="16:16">
      <c r="P6251" s="3"/>
    </row>
    <row r="6252" spans="16:16">
      <c r="P6252" s="3"/>
    </row>
    <row r="6253" spans="16:16">
      <c r="P6253" s="3"/>
    </row>
    <row r="6254" spans="16:16">
      <c r="P6254" s="3"/>
    </row>
    <row r="6255" spans="16:16">
      <c r="P6255" s="3"/>
    </row>
    <row r="6256" spans="16:16">
      <c r="P6256" s="3"/>
    </row>
    <row r="6257" spans="16:16">
      <c r="P6257" s="3"/>
    </row>
    <row r="6258" spans="16:16">
      <c r="P6258" s="3"/>
    </row>
    <row r="6259" spans="16:16">
      <c r="P6259" s="3"/>
    </row>
    <row r="6260" spans="16:16">
      <c r="P6260" s="3"/>
    </row>
    <row r="6261" spans="16:16">
      <c r="P6261" s="3"/>
    </row>
    <row r="6262" spans="16:16">
      <c r="P6262" s="3"/>
    </row>
    <row r="6263" spans="16:16">
      <c r="P6263" s="3"/>
    </row>
    <row r="6264" spans="16:16">
      <c r="P6264" s="3"/>
    </row>
    <row r="6265" spans="16:16">
      <c r="P6265" s="3"/>
    </row>
    <row r="6266" spans="16:16">
      <c r="P6266" s="3"/>
    </row>
    <row r="6267" spans="16:16">
      <c r="P6267" s="3"/>
    </row>
    <row r="6268" spans="16:16">
      <c r="P6268" s="3"/>
    </row>
    <row r="6269" spans="16:16">
      <c r="P6269" s="3"/>
    </row>
    <row r="6270" spans="16:16">
      <c r="P6270" s="3"/>
    </row>
    <row r="6271" spans="16:16">
      <c r="P6271" s="3"/>
    </row>
    <row r="6272" spans="16:16">
      <c r="P6272" s="3"/>
    </row>
    <row r="6273" spans="16:16">
      <c r="P6273" s="3"/>
    </row>
    <row r="6274" spans="16:16">
      <c r="P6274" s="3"/>
    </row>
    <row r="6275" spans="16:16">
      <c r="P6275" s="3"/>
    </row>
    <row r="6276" spans="16:16">
      <c r="P6276" s="3"/>
    </row>
    <row r="6277" spans="16:16">
      <c r="P6277" s="3"/>
    </row>
    <row r="6278" spans="16:16">
      <c r="P6278" s="3"/>
    </row>
    <row r="6279" spans="16:16">
      <c r="P6279" s="3"/>
    </row>
    <row r="6280" spans="16:16">
      <c r="P6280" s="3"/>
    </row>
    <row r="6281" spans="16:16">
      <c r="P6281" s="3"/>
    </row>
    <row r="6282" spans="16:16">
      <c r="P6282" s="3"/>
    </row>
    <row r="6283" spans="16:16">
      <c r="P6283" s="3"/>
    </row>
    <row r="6284" spans="16:16">
      <c r="P6284" s="3"/>
    </row>
    <row r="6285" spans="16:16">
      <c r="P6285" s="3"/>
    </row>
    <row r="6286" spans="16:16">
      <c r="P6286" s="3"/>
    </row>
    <row r="6287" spans="16:16">
      <c r="P6287" s="3"/>
    </row>
    <row r="6288" spans="16:16">
      <c r="P6288" s="3"/>
    </row>
    <row r="6289" spans="16:16">
      <c r="P6289" s="3"/>
    </row>
    <row r="6290" spans="16:16">
      <c r="P6290" s="3"/>
    </row>
    <row r="6291" spans="16:16">
      <c r="P6291" s="3"/>
    </row>
    <row r="6292" spans="16:16">
      <c r="P6292" s="3"/>
    </row>
    <row r="6293" spans="16:16">
      <c r="P6293" s="3"/>
    </row>
    <row r="6294" spans="16:16">
      <c r="P6294" s="3"/>
    </row>
    <row r="6295" spans="16:16">
      <c r="P6295" s="3"/>
    </row>
    <row r="6296" spans="16:16">
      <c r="P6296" s="3"/>
    </row>
    <row r="6297" spans="16:16">
      <c r="P6297" s="3"/>
    </row>
    <row r="6298" spans="16:16">
      <c r="P6298" s="3"/>
    </row>
    <row r="6299" spans="16:16">
      <c r="P6299" s="3"/>
    </row>
    <row r="6300" spans="16:16">
      <c r="P6300" s="3"/>
    </row>
    <row r="6301" spans="16:16">
      <c r="P6301" s="3"/>
    </row>
    <row r="6302" spans="16:16">
      <c r="P6302" s="3"/>
    </row>
    <row r="6303" spans="16:16">
      <c r="P6303" s="3"/>
    </row>
    <row r="6304" spans="16:16">
      <c r="P6304" s="3"/>
    </row>
    <row r="6305" spans="16:16">
      <c r="P6305" s="3"/>
    </row>
    <row r="6306" spans="16:16">
      <c r="P6306" s="3"/>
    </row>
    <row r="6307" spans="16:16">
      <c r="P6307" s="3"/>
    </row>
    <row r="6308" spans="16:16">
      <c r="P6308" s="3"/>
    </row>
    <row r="6309" spans="16:16">
      <c r="P6309" s="3"/>
    </row>
    <row r="6310" spans="16:16">
      <c r="P6310" s="3"/>
    </row>
    <row r="6311" spans="16:16">
      <c r="P6311" s="3"/>
    </row>
    <row r="6312" spans="16:16">
      <c r="P6312" s="3"/>
    </row>
    <row r="6313" spans="16:16">
      <c r="P6313" s="3"/>
    </row>
    <row r="6314" spans="16:16">
      <c r="P6314" s="3"/>
    </row>
    <row r="6315" spans="16:16">
      <c r="P6315" s="3"/>
    </row>
    <row r="6316" spans="16:16">
      <c r="P6316" s="3"/>
    </row>
    <row r="6317" spans="16:16">
      <c r="P6317" s="3"/>
    </row>
    <row r="6318" spans="16:16">
      <c r="P6318" s="3"/>
    </row>
    <row r="6319" spans="16:16">
      <c r="P6319" s="3"/>
    </row>
    <row r="6320" spans="16:16">
      <c r="P6320" s="3"/>
    </row>
    <row r="6321" spans="16:16">
      <c r="P6321" s="3"/>
    </row>
    <row r="6322" spans="16:16">
      <c r="P6322" s="3"/>
    </row>
    <row r="6323" spans="16:16">
      <c r="P6323" s="3"/>
    </row>
    <row r="6324" spans="16:16">
      <c r="P6324" s="3"/>
    </row>
    <row r="6325" spans="16:16">
      <c r="P6325" s="3"/>
    </row>
    <row r="6326" spans="16:16">
      <c r="P6326" s="3"/>
    </row>
    <row r="6327" spans="16:16">
      <c r="P6327" s="3"/>
    </row>
    <row r="6328" spans="16:16">
      <c r="P6328" s="3"/>
    </row>
    <row r="6329" spans="16:16">
      <c r="P6329" s="3"/>
    </row>
    <row r="6330" spans="16:16">
      <c r="P6330" s="3"/>
    </row>
    <row r="6331" spans="16:16">
      <c r="P6331" s="3"/>
    </row>
    <row r="6332" spans="16:16">
      <c r="P6332" s="3"/>
    </row>
    <row r="6333" spans="16:16">
      <c r="P6333" s="3"/>
    </row>
    <row r="6334" spans="16:16">
      <c r="P6334" s="3"/>
    </row>
    <row r="6335" spans="16:16">
      <c r="P6335" s="3"/>
    </row>
    <row r="6336" spans="16:16">
      <c r="P6336" s="3"/>
    </row>
    <row r="6337" spans="16:16">
      <c r="P6337" s="3"/>
    </row>
    <row r="6338" spans="16:16">
      <c r="P6338" s="3"/>
    </row>
    <row r="6339" spans="16:16">
      <c r="P6339" s="3"/>
    </row>
    <row r="6340" spans="16:16">
      <c r="P6340" s="3"/>
    </row>
    <row r="6341" spans="16:16">
      <c r="P6341" s="3"/>
    </row>
    <row r="6342" spans="16:16">
      <c r="P6342" s="3"/>
    </row>
    <row r="6343" spans="16:16">
      <c r="P6343" s="3"/>
    </row>
    <row r="6344" spans="16:16">
      <c r="P6344" s="3"/>
    </row>
    <row r="6345" spans="16:16">
      <c r="P6345" s="3"/>
    </row>
    <row r="6346" spans="16:16">
      <c r="P6346" s="3"/>
    </row>
    <row r="6347" spans="16:16">
      <c r="P6347" s="3"/>
    </row>
    <row r="6348" spans="16:16">
      <c r="P6348" s="3"/>
    </row>
    <row r="6349" spans="16:16">
      <c r="P6349" s="3"/>
    </row>
    <row r="6350" spans="16:16">
      <c r="P6350" s="3"/>
    </row>
    <row r="6351" spans="16:16">
      <c r="P6351" s="3"/>
    </row>
    <row r="6352" spans="16:16">
      <c r="P6352" s="3"/>
    </row>
    <row r="6353" spans="16:16">
      <c r="P6353" s="3"/>
    </row>
    <row r="6354" spans="16:16">
      <c r="P6354" s="3"/>
    </row>
    <row r="6355" spans="16:16">
      <c r="P6355" s="3"/>
    </row>
    <row r="6356" spans="16:16">
      <c r="P6356" s="3"/>
    </row>
    <row r="6357" spans="16:16">
      <c r="P6357" s="3"/>
    </row>
    <row r="6358" spans="16:16">
      <c r="P6358" s="3"/>
    </row>
    <row r="6359" spans="16:16">
      <c r="P6359" s="3"/>
    </row>
    <row r="6360" spans="16:16">
      <c r="P6360" s="3"/>
    </row>
    <row r="6361" spans="16:16">
      <c r="P6361" s="3"/>
    </row>
    <row r="6362" spans="16:16">
      <c r="P6362" s="3"/>
    </row>
    <row r="6363" spans="16:16">
      <c r="P6363" s="3"/>
    </row>
    <row r="6364" spans="16:16">
      <c r="P6364" s="3"/>
    </row>
    <row r="6365" spans="16:16">
      <c r="P6365" s="3"/>
    </row>
    <row r="6366" spans="16:16">
      <c r="P6366" s="3"/>
    </row>
    <row r="6367" spans="16:16">
      <c r="P6367" s="3"/>
    </row>
    <row r="6368" spans="16:16">
      <c r="P6368" s="3"/>
    </row>
    <row r="6369" spans="16:16">
      <c r="P6369" s="3"/>
    </row>
    <row r="6370" spans="16:16">
      <c r="P6370" s="3"/>
    </row>
    <row r="6371" spans="16:16">
      <c r="P6371" s="3"/>
    </row>
    <row r="6372" spans="16:16">
      <c r="P6372" s="3"/>
    </row>
    <row r="6373" spans="16:16">
      <c r="P6373" s="3"/>
    </row>
    <row r="6374" spans="16:16">
      <c r="P6374" s="3"/>
    </row>
    <row r="6375" spans="16:16">
      <c r="P6375" s="3"/>
    </row>
    <row r="6376" spans="16:16">
      <c r="P6376" s="3"/>
    </row>
    <row r="6377" spans="16:16">
      <c r="P6377" s="3"/>
    </row>
    <row r="6378" spans="16:16">
      <c r="P6378" s="3"/>
    </row>
    <row r="6379" spans="16:16">
      <c r="P6379" s="3"/>
    </row>
    <row r="6380" spans="16:16">
      <c r="P6380" s="3"/>
    </row>
    <row r="6381" spans="16:16">
      <c r="P6381" s="3"/>
    </row>
    <row r="6382" spans="16:16">
      <c r="P6382" s="3"/>
    </row>
    <row r="6383" spans="16:16">
      <c r="P6383" s="3"/>
    </row>
    <row r="6384" spans="16:16">
      <c r="P6384" s="3"/>
    </row>
    <row r="6385" spans="16:16">
      <c r="P6385" s="3"/>
    </row>
    <row r="6386" spans="16:16">
      <c r="P6386" s="3"/>
    </row>
    <row r="6387" spans="16:16">
      <c r="P6387" s="3"/>
    </row>
    <row r="6388" spans="16:16">
      <c r="P6388" s="3"/>
    </row>
    <row r="6389" spans="16:16">
      <c r="P6389" s="3"/>
    </row>
    <row r="6390" spans="16:16">
      <c r="P6390" s="3"/>
    </row>
    <row r="6391" spans="16:16">
      <c r="P6391" s="3"/>
    </row>
    <row r="6392" spans="16:16">
      <c r="P6392" s="3"/>
    </row>
    <row r="6393" spans="16:16">
      <c r="P6393" s="3"/>
    </row>
    <row r="6394" spans="16:16">
      <c r="P6394" s="3"/>
    </row>
    <row r="6395" spans="16:16">
      <c r="P6395" s="3"/>
    </row>
    <row r="6396" spans="16:16">
      <c r="P6396" s="3"/>
    </row>
    <row r="6397" spans="16:16">
      <c r="P6397" s="3"/>
    </row>
    <row r="6398" spans="16:16">
      <c r="P6398" s="3"/>
    </row>
    <row r="6399" spans="16:16">
      <c r="P6399" s="3"/>
    </row>
    <row r="6400" spans="16:16">
      <c r="P6400" s="3"/>
    </row>
    <row r="6401" spans="16:16">
      <c r="P6401" s="3"/>
    </row>
    <row r="6402" spans="16:16">
      <c r="P6402" s="3"/>
    </row>
    <row r="6403" spans="16:16">
      <c r="P6403" s="3"/>
    </row>
    <row r="6404" spans="16:16">
      <c r="P6404" s="3"/>
    </row>
    <row r="6405" spans="16:16">
      <c r="P6405" s="3"/>
    </row>
    <row r="6406" spans="16:16">
      <c r="P6406" s="3"/>
    </row>
    <row r="6407" spans="16:16">
      <c r="P6407" s="3"/>
    </row>
    <row r="6408" spans="16:16">
      <c r="P6408" s="3"/>
    </row>
    <row r="6409" spans="16:16">
      <c r="P6409" s="3"/>
    </row>
    <row r="6410" spans="16:16">
      <c r="P6410" s="3"/>
    </row>
    <row r="6411" spans="16:16">
      <c r="P6411" s="3"/>
    </row>
    <row r="6412" spans="16:16">
      <c r="P6412" s="3"/>
    </row>
    <row r="6413" spans="16:16">
      <c r="P6413" s="3"/>
    </row>
    <row r="6414" spans="16:16">
      <c r="P6414" s="3"/>
    </row>
    <row r="6415" spans="16:16">
      <c r="P6415" s="3"/>
    </row>
    <row r="6416" spans="16:16">
      <c r="P6416" s="3"/>
    </row>
    <row r="6417" spans="16:16">
      <c r="P6417" s="3"/>
    </row>
    <row r="6418" spans="16:16">
      <c r="P6418" s="3"/>
    </row>
    <row r="6419" spans="16:16">
      <c r="P6419" s="3"/>
    </row>
    <row r="6420" spans="16:16">
      <c r="P6420" s="3"/>
    </row>
    <row r="6421" spans="16:16">
      <c r="P6421" s="3"/>
    </row>
    <row r="6422" spans="16:16">
      <c r="P6422" s="3"/>
    </row>
    <row r="6423" spans="16:16">
      <c r="P6423" s="3"/>
    </row>
    <row r="6424" spans="16:16">
      <c r="P6424" s="3"/>
    </row>
    <row r="6425" spans="16:16">
      <c r="P6425" s="3"/>
    </row>
    <row r="6426" spans="16:16">
      <c r="P6426" s="3"/>
    </row>
    <row r="6427" spans="16:16">
      <c r="P6427" s="3"/>
    </row>
    <row r="6428" spans="16:16">
      <c r="P6428" s="3"/>
    </row>
    <row r="6429" spans="16:16">
      <c r="P6429" s="3"/>
    </row>
    <row r="6430" spans="16:16">
      <c r="P6430" s="3"/>
    </row>
    <row r="6431" spans="16:16">
      <c r="P6431" s="3"/>
    </row>
    <row r="6432" spans="16:16">
      <c r="P6432" s="3"/>
    </row>
    <row r="6433" spans="16:16">
      <c r="P6433" s="3"/>
    </row>
    <row r="6434" spans="16:16">
      <c r="P6434" s="3"/>
    </row>
    <row r="6435" spans="16:16">
      <c r="P6435" s="3"/>
    </row>
    <row r="6436" spans="16:16">
      <c r="P6436" s="3"/>
    </row>
    <row r="6437" spans="16:16">
      <c r="P6437" s="3"/>
    </row>
    <row r="6438" spans="16:16">
      <c r="P6438" s="3"/>
    </row>
    <row r="6439" spans="16:16">
      <c r="P6439" s="3"/>
    </row>
    <row r="6440" spans="16:16">
      <c r="P6440" s="3"/>
    </row>
    <row r="6441" spans="16:16">
      <c r="P6441" s="3"/>
    </row>
    <row r="6442" spans="16:16">
      <c r="P6442" s="3"/>
    </row>
    <row r="6443" spans="16:16">
      <c r="P6443" s="3"/>
    </row>
    <row r="6444" spans="16:16">
      <c r="P6444" s="3"/>
    </row>
    <row r="6445" spans="16:16">
      <c r="P6445" s="3"/>
    </row>
    <row r="6446" spans="16:16">
      <c r="P6446" s="3"/>
    </row>
    <row r="6447" spans="16:16">
      <c r="P6447" s="3"/>
    </row>
    <row r="6448" spans="16:16">
      <c r="P6448" s="3"/>
    </row>
    <row r="6449" spans="16:16">
      <c r="P6449" s="3"/>
    </row>
    <row r="6450" spans="16:16">
      <c r="P6450" s="3"/>
    </row>
    <row r="6451" spans="16:16">
      <c r="P6451" s="3"/>
    </row>
    <row r="6452" spans="16:16">
      <c r="P6452" s="3"/>
    </row>
    <row r="6453" spans="16:16">
      <c r="P6453" s="3"/>
    </row>
    <row r="6454" spans="16:16">
      <c r="P6454" s="3"/>
    </row>
    <row r="6455" spans="16:16">
      <c r="P6455" s="3"/>
    </row>
    <row r="6456" spans="16:16">
      <c r="P6456" s="3"/>
    </row>
    <row r="6457" spans="16:16">
      <c r="P6457" s="3"/>
    </row>
    <row r="6458" spans="16:16">
      <c r="P6458" s="3"/>
    </row>
    <row r="6459" spans="16:16">
      <c r="P6459" s="3"/>
    </row>
    <row r="6460" spans="16:16">
      <c r="P6460" s="3"/>
    </row>
    <row r="6461" spans="16:16">
      <c r="P6461" s="3"/>
    </row>
    <row r="6462" spans="16:16">
      <c r="P6462" s="3"/>
    </row>
    <row r="6463" spans="16:16">
      <c r="P6463" s="3"/>
    </row>
    <row r="6464" spans="16:16">
      <c r="P6464" s="3"/>
    </row>
    <row r="6465" spans="16:16">
      <c r="P6465" s="3"/>
    </row>
    <row r="6466" spans="16:16">
      <c r="P6466" s="3"/>
    </row>
    <row r="6467" spans="16:16">
      <c r="P6467" s="3"/>
    </row>
    <row r="6468" spans="16:16">
      <c r="P6468" s="3"/>
    </row>
    <row r="6469" spans="16:16">
      <c r="P6469" s="3"/>
    </row>
    <row r="6470" spans="16:16">
      <c r="P6470" s="3"/>
    </row>
    <row r="6471" spans="16:16">
      <c r="P6471" s="3"/>
    </row>
    <row r="6472" spans="16:16">
      <c r="P6472" s="3"/>
    </row>
    <row r="6473" spans="16:16">
      <c r="P6473" s="3"/>
    </row>
    <row r="6474" spans="16:16">
      <c r="P6474" s="3"/>
    </row>
    <row r="6475" spans="16:16">
      <c r="P6475" s="3"/>
    </row>
    <row r="6476" spans="16:16">
      <c r="P6476" s="3"/>
    </row>
    <row r="6477" spans="16:16">
      <c r="P6477" s="3"/>
    </row>
    <row r="6478" spans="16:16">
      <c r="P6478" s="3"/>
    </row>
    <row r="6479" spans="16:16">
      <c r="P6479" s="3"/>
    </row>
    <row r="6480" spans="16:16">
      <c r="P6480" s="3"/>
    </row>
    <row r="6481" spans="16:16">
      <c r="P6481" s="3"/>
    </row>
    <row r="6482" spans="16:16">
      <c r="P6482" s="3"/>
    </row>
    <row r="6483" spans="16:16">
      <c r="P6483" s="3"/>
    </row>
    <row r="6484" spans="16:16">
      <c r="P6484" s="3"/>
    </row>
    <row r="6485" spans="16:16">
      <c r="P6485" s="3"/>
    </row>
    <row r="6486" spans="16:16">
      <c r="P6486" s="3"/>
    </row>
    <row r="6487" spans="16:16">
      <c r="P6487" s="3"/>
    </row>
    <row r="6488" spans="16:16">
      <c r="P6488" s="3"/>
    </row>
    <row r="6489" spans="16:16">
      <c r="P6489" s="3"/>
    </row>
    <row r="6490" spans="16:16">
      <c r="P6490" s="3"/>
    </row>
    <row r="6491" spans="16:16">
      <c r="P6491" s="3"/>
    </row>
    <row r="6492" spans="16:16">
      <c r="P6492" s="3"/>
    </row>
    <row r="6493" spans="16:16">
      <c r="P6493" s="3"/>
    </row>
    <row r="6494" spans="16:16">
      <c r="P6494" s="3"/>
    </row>
    <row r="6495" spans="16:16">
      <c r="P6495" s="3"/>
    </row>
    <row r="6496" spans="16:16">
      <c r="P6496" s="3"/>
    </row>
    <row r="6497" spans="16:16">
      <c r="P6497" s="3"/>
    </row>
    <row r="6498" spans="16:16">
      <c r="P6498" s="3"/>
    </row>
    <row r="6499" spans="16:16">
      <c r="P6499" s="3"/>
    </row>
    <row r="6500" spans="16:16">
      <c r="P6500" s="3"/>
    </row>
    <row r="6501" spans="16:16">
      <c r="P6501" s="3"/>
    </row>
    <row r="6502" spans="16:16">
      <c r="P6502" s="3"/>
    </row>
    <row r="6503" spans="16:16">
      <c r="P6503" s="3"/>
    </row>
    <row r="6504" spans="16:16">
      <c r="P6504" s="3"/>
    </row>
    <row r="6505" spans="16:16">
      <c r="P6505" s="3"/>
    </row>
    <row r="6506" spans="16:16">
      <c r="P6506" s="3"/>
    </row>
    <row r="6507" spans="16:16">
      <c r="P6507" s="3"/>
    </row>
    <row r="6508" spans="16:16">
      <c r="P6508" s="3"/>
    </row>
    <row r="6509" spans="16:16">
      <c r="P6509" s="3"/>
    </row>
    <row r="6510" spans="16:16">
      <c r="P6510" s="3"/>
    </row>
    <row r="6511" spans="16:16">
      <c r="P6511" s="3"/>
    </row>
    <row r="6512" spans="16:16">
      <c r="P6512" s="3"/>
    </row>
    <row r="6513" spans="16:16">
      <c r="P6513" s="3"/>
    </row>
    <row r="6514" spans="16:16">
      <c r="P6514" s="3"/>
    </row>
    <row r="6515" spans="16:16">
      <c r="P6515" s="3"/>
    </row>
    <row r="6516" spans="16:16">
      <c r="P6516" s="3"/>
    </row>
    <row r="6517" spans="16:16">
      <c r="P6517" s="3"/>
    </row>
    <row r="6518" spans="16:16">
      <c r="P6518" s="3"/>
    </row>
    <row r="6519" spans="16:16">
      <c r="P6519" s="3"/>
    </row>
    <row r="6520" spans="16:16">
      <c r="P6520" s="3"/>
    </row>
    <row r="6521" spans="16:16">
      <c r="P6521" s="3"/>
    </row>
    <row r="6522" spans="16:16">
      <c r="P6522" s="3"/>
    </row>
    <row r="6523" spans="16:16">
      <c r="P6523" s="3"/>
    </row>
    <row r="6524" spans="16:16">
      <c r="P6524" s="3"/>
    </row>
    <row r="6525" spans="16:16">
      <c r="P6525" s="3"/>
    </row>
    <row r="6526" spans="16:16">
      <c r="P6526" s="3"/>
    </row>
    <row r="6527" spans="16:16">
      <c r="P6527" s="3"/>
    </row>
    <row r="6528" spans="16:16">
      <c r="P6528" s="3"/>
    </row>
    <row r="6529" spans="16:16">
      <c r="P6529" s="3"/>
    </row>
    <row r="6530" spans="16:16">
      <c r="P6530" s="3"/>
    </row>
    <row r="6531" spans="16:16">
      <c r="P6531" s="3"/>
    </row>
    <row r="6532" spans="16:16">
      <c r="P6532" s="3"/>
    </row>
    <row r="6533" spans="16:16">
      <c r="P6533" s="3"/>
    </row>
    <row r="6534" spans="16:16">
      <c r="P6534" s="3"/>
    </row>
    <row r="6535" spans="16:16">
      <c r="P6535" s="3"/>
    </row>
    <row r="6536" spans="16:16">
      <c r="P6536" s="3"/>
    </row>
    <row r="6537" spans="16:16">
      <c r="P6537" s="3"/>
    </row>
    <row r="6538" spans="16:16">
      <c r="P6538" s="3"/>
    </row>
    <row r="6539" spans="16:16">
      <c r="P6539" s="3"/>
    </row>
    <row r="6540" spans="16:16">
      <c r="P6540" s="3"/>
    </row>
    <row r="6541" spans="16:16">
      <c r="P6541" s="3"/>
    </row>
    <row r="6542" spans="16:16">
      <c r="P6542" s="3"/>
    </row>
    <row r="6543" spans="16:16">
      <c r="P6543" s="3"/>
    </row>
    <row r="6544" spans="16:16">
      <c r="P6544" s="3"/>
    </row>
    <row r="6545" spans="16:16">
      <c r="P6545" s="3"/>
    </row>
    <row r="6546" spans="16:16">
      <c r="P6546" s="3"/>
    </row>
    <row r="6547" spans="16:16">
      <c r="P6547" s="3"/>
    </row>
    <row r="6548" spans="16:16">
      <c r="P6548" s="3"/>
    </row>
    <row r="6549" spans="16:16">
      <c r="P6549" s="3"/>
    </row>
    <row r="6550" spans="16:16">
      <c r="P6550" s="3"/>
    </row>
    <row r="6551" spans="16:16">
      <c r="P6551" s="3"/>
    </row>
    <row r="6552" spans="16:16">
      <c r="P6552" s="3"/>
    </row>
    <row r="6553" spans="16:16">
      <c r="P6553" s="3"/>
    </row>
    <row r="6554" spans="16:16">
      <c r="P6554" s="3"/>
    </row>
    <row r="6555" spans="16:16">
      <c r="P6555" s="3"/>
    </row>
    <row r="6556" spans="16:16">
      <c r="P6556" s="3"/>
    </row>
    <row r="6557" spans="16:16">
      <c r="P6557" s="3"/>
    </row>
    <row r="6558" spans="16:16">
      <c r="P6558" s="3"/>
    </row>
    <row r="6559" spans="16:16">
      <c r="P6559" s="3"/>
    </row>
    <row r="6560" spans="16:16">
      <c r="P6560" s="3"/>
    </row>
    <row r="6561" spans="16:16">
      <c r="P6561" s="3"/>
    </row>
    <row r="6562" spans="16:16">
      <c r="P6562" s="3"/>
    </row>
    <row r="6563" spans="16:16">
      <c r="P6563" s="3"/>
    </row>
    <row r="6564" spans="16:16">
      <c r="P6564" s="3"/>
    </row>
    <row r="6565" spans="16:16">
      <c r="P6565" s="3"/>
    </row>
    <row r="6566" spans="16:16">
      <c r="P6566" s="3"/>
    </row>
    <row r="6567" spans="16:16">
      <c r="P6567" s="3"/>
    </row>
    <row r="6568" spans="16:16">
      <c r="P6568" s="3"/>
    </row>
    <row r="6569" spans="16:16">
      <c r="P6569" s="3"/>
    </row>
    <row r="6570" spans="16:16">
      <c r="P6570" s="3"/>
    </row>
    <row r="6571" spans="16:16">
      <c r="P6571" s="3"/>
    </row>
    <row r="6572" spans="16:16">
      <c r="P6572" s="3"/>
    </row>
    <row r="6573" spans="16:16">
      <c r="P6573" s="3"/>
    </row>
    <row r="6574" spans="16:16">
      <c r="P6574" s="3"/>
    </row>
    <row r="6575" spans="16:16">
      <c r="P6575" s="3"/>
    </row>
    <row r="6576" spans="16:16">
      <c r="P6576" s="3"/>
    </row>
    <row r="6577" spans="16:16">
      <c r="P6577" s="3"/>
    </row>
    <row r="6578" spans="16:16">
      <c r="P6578" s="3"/>
    </row>
    <row r="6579" spans="16:16">
      <c r="P6579" s="3"/>
    </row>
    <row r="6580" spans="16:16">
      <c r="P6580" s="3"/>
    </row>
    <row r="6581" spans="16:16">
      <c r="P6581" s="3"/>
    </row>
    <row r="6582" spans="16:16">
      <c r="P6582" s="3"/>
    </row>
    <row r="6583" spans="16:16">
      <c r="P6583" s="3"/>
    </row>
    <row r="6584" spans="16:16">
      <c r="P6584" s="3"/>
    </row>
    <row r="6585" spans="16:16">
      <c r="P6585" s="3"/>
    </row>
    <row r="6586" spans="16:16">
      <c r="P6586" s="3"/>
    </row>
    <row r="6587" spans="16:16">
      <c r="P6587" s="3"/>
    </row>
    <row r="6588" spans="16:16">
      <c r="P6588" s="3"/>
    </row>
    <row r="6589" spans="16:16">
      <c r="P6589" s="3"/>
    </row>
    <row r="6590" spans="16:16">
      <c r="P6590" s="3"/>
    </row>
    <row r="6591" spans="16:16">
      <c r="P6591" s="3"/>
    </row>
    <row r="6592" spans="16:16">
      <c r="P6592" s="3"/>
    </row>
    <row r="6593" spans="16:16">
      <c r="P6593" s="3"/>
    </row>
    <row r="6594" spans="16:16">
      <c r="P6594" s="3"/>
    </row>
    <row r="6595" spans="16:16">
      <c r="P6595" s="3"/>
    </row>
    <row r="6596" spans="16:16">
      <c r="P6596" s="3"/>
    </row>
    <row r="6597" spans="16:16">
      <c r="P6597" s="3"/>
    </row>
    <row r="6598" spans="16:16">
      <c r="P6598" s="3"/>
    </row>
    <row r="6599" spans="16:16">
      <c r="P6599" s="3"/>
    </row>
    <row r="6600" spans="16:16">
      <c r="P6600" s="3"/>
    </row>
    <row r="6601" spans="16:16">
      <c r="P6601" s="3"/>
    </row>
    <row r="6602" spans="16:16">
      <c r="P6602" s="3"/>
    </row>
    <row r="6603" spans="16:16">
      <c r="P6603" s="3"/>
    </row>
    <row r="6604" spans="16:16">
      <c r="P6604" s="3"/>
    </row>
    <row r="6605" spans="16:16">
      <c r="P6605" s="3"/>
    </row>
    <row r="6606" spans="16:16">
      <c r="P6606" s="3"/>
    </row>
    <row r="6607" spans="16:16">
      <c r="P6607" s="3"/>
    </row>
    <row r="6608" spans="16:16">
      <c r="P6608" s="3"/>
    </row>
    <row r="6609" spans="16:16">
      <c r="P6609" s="3"/>
    </row>
    <row r="6610" spans="16:16">
      <c r="P6610" s="3"/>
    </row>
    <row r="6611" spans="16:16">
      <c r="P6611" s="3"/>
    </row>
    <row r="6612" spans="16:16">
      <c r="P6612" s="3"/>
    </row>
    <row r="6613" spans="16:16">
      <c r="P6613" s="3"/>
    </row>
    <row r="6614" spans="16:16">
      <c r="P6614" s="3"/>
    </row>
    <row r="6615" spans="16:16">
      <c r="P6615" s="3"/>
    </row>
    <row r="6616" spans="16:16">
      <c r="P6616" s="3"/>
    </row>
    <row r="6617" spans="16:16">
      <c r="P6617" s="3"/>
    </row>
    <row r="6618" spans="16:16">
      <c r="P6618" s="3"/>
    </row>
    <row r="6619" spans="16:16">
      <c r="P6619" s="3"/>
    </row>
    <row r="6620" spans="16:16">
      <c r="P6620" s="3"/>
    </row>
    <row r="6621" spans="16:16">
      <c r="P6621" s="3"/>
    </row>
    <row r="6622" spans="16:16">
      <c r="P6622" s="3"/>
    </row>
    <row r="6623" spans="16:16">
      <c r="P6623" s="3"/>
    </row>
    <row r="6624" spans="16:16">
      <c r="P6624" s="3"/>
    </row>
    <row r="6625" spans="16:16">
      <c r="P6625" s="3"/>
    </row>
    <row r="6626" spans="16:16">
      <c r="P6626" s="3"/>
    </row>
    <row r="6627" spans="16:16">
      <c r="P6627" s="3"/>
    </row>
    <row r="6628" spans="16:16">
      <c r="P6628" s="3"/>
    </row>
    <row r="6629" spans="16:16">
      <c r="P6629" s="3"/>
    </row>
    <row r="6630" spans="16:16">
      <c r="P6630" s="3"/>
    </row>
    <row r="6631" spans="16:16">
      <c r="P6631" s="3"/>
    </row>
    <row r="6632" spans="16:16">
      <c r="P6632" s="3"/>
    </row>
    <row r="6633" spans="16:16">
      <c r="P6633" s="3"/>
    </row>
    <row r="6634" spans="16:16">
      <c r="P6634" s="3"/>
    </row>
    <row r="6635" spans="16:16">
      <c r="P6635" s="3"/>
    </row>
    <row r="6636" spans="16:16">
      <c r="P6636" s="3"/>
    </row>
    <row r="6637" spans="16:16">
      <c r="P6637" s="3"/>
    </row>
    <row r="6638" spans="16:16">
      <c r="P6638" s="3"/>
    </row>
    <row r="6639" spans="16:16">
      <c r="P6639" s="3"/>
    </row>
    <row r="6640" spans="16:16">
      <c r="P6640" s="3"/>
    </row>
    <row r="6641" spans="16:16">
      <c r="P6641" s="3"/>
    </row>
    <row r="6642" spans="16:16">
      <c r="P6642" s="3"/>
    </row>
    <row r="6643" spans="16:16">
      <c r="P6643" s="3"/>
    </row>
    <row r="6644" spans="16:16">
      <c r="P6644" s="3"/>
    </row>
    <row r="6645" spans="16:16">
      <c r="P6645" s="3"/>
    </row>
    <row r="6646" spans="16:16">
      <c r="P6646" s="3"/>
    </row>
    <row r="6647" spans="16:16">
      <c r="P6647" s="3"/>
    </row>
    <row r="6648" spans="16:16">
      <c r="P6648" s="3"/>
    </row>
    <row r="6649" spans="16:16">
      <c r="P6649" s="3"/>
    </row>
    <row r="6650" spans="16:16">
      <c r="P6650" s="3"/>
    </row>
    <row r="6651" spans="16:16">
      <c r="P6651" s="3"/>
    </row>
    <row r="6652" spans="16:16">
      <c r="P6652" s="3"/>
    </row>
    <row r="6653" spans="16:16">
      <c r="P6653" s="3"/>
    </row>
    <row r="6654" spans="16:16">
      <c r="P6654" s="3"/>
    </row>
    <row r="6655" spans="16:16">
      <c r="P6655" s="3"/>
    </row>
    <row r="6656" spans="16:16">
      <c r="P6656" s="3"/>
    </row>
    <row r="6657" spans="16:16">
      <c r="P6657" s="3"/>
    </row>
    <row r="6658" spans="16:16">
      <c r="P6658" s="3"/>
    </row>
    <row r="6659" spans="16:16">
      <c r="P6659" s="3"/>
    </row>
    <row r="6660" spans="16:16">
      <c r="P6660" s="3"/>
    </row>
    <row r="6661" spans="16:16">
      <c r="P6661" s="3"/>
    </row>
    <row r="6662" spans="16:16">
      <c r="P6662" s="3"/>
    </row>
    <row r="6663" spans="16:16">
      <c r="P6663" s="3"/>
    </row>
    <row r="6664" spans="16:16">
      <c r="P6664" s="3"/>
    </row>
    <row r="6665" spans="16:16">
      <c r="P6665" s="3"/>
    </row>
    <row r="6666" spans="16:16">
      <c r="P6666" s="3"/>
    </row>
    <row r="6667" spans="16:16">
      <c r="P6667" s="3"/>
    </row>
    <row r="6668" spans="16:16">
      <c r="P6668" s="3"/>
    </row>
    <row r="6669" spans="16:16">
      <c r="P6669" s="3"/>
    </row>
    <row r="6670" spans="16:16">
      <c r="P6670" s="3"/>
    </row>
    <row r="6671" spans="16:16">
      <c r="P6671" s="3"/>
    </row>
    <row r="6672" spans="16:16">
      <c r="P6672" s="3"/>
    </row>
    <row r="6673" spans="16:16">
      <c r="P6673" s="3"/>
    </row>
    <row r="6674" spans="16:16">
      <c r="P6674" s="3"/>
    </row>
    <row r="6675" spans="16:16">
      <c r="P6675" s="3"/>
    </row>
    <row r="6676" spans="16:16">
      <c r="P6676" s="3"/>
    </row>
    <row r="6677" spans="16:16">
      <c r="P6677" s="3"/>
    </row>
    <row r="6678" spans="16:16">
      <c r="P6678" s="3"/>
    </row>
    <row r="6679" spans="16:16">
      <c r="P6679" s="3"/>
    </row>
    <row r="6680" spans="16:16">
      <c r="P6680" s="3"/>
    </row>
    <row r="6681" spans="16:16">
      <c r="P6681" s="3"/>
    </row>
    <row r="6682" spans="16:16">
      <c r="P6682" s="3"/>
    </row>
    <row r="6683" spans="16:16">
      <c r="P6683" s="3"/>
    </row>
    <row r="6684" spans="16:16">
      <c r="P6684" s="3"/>
    </row>
    <row r="6685" spans="16:16">
      <c r="P6685" s="3"/>
    </row>
    <row r="6686" spans="16:16">
      <c r="P6686" s="3"/>
    </row>
    <row r="6687" spans="16:16">
      <c r="P6687" s="3"/>
    </row>
    <row r="6688" spans="16:16">
      <c r="P6688" s="3"/>
    </row>
    <row r="6689" spans="16:16">
      <c r="P6689" s="3"/>
    </row>
    <row r="6690" spans="16:16">
      <c r="P6690" s="3"/>
    </row>
    <row r="6691" spans="16:16">
      <c r="P6691" s="3"/>
    </row>
    <row r="6692" spans="16:16">
      <c r="P6692" s="3"/>
    </row>
    <row r="6693" spans="16:16">
      <c r="P6693" s="3"/>
    </row>
    <row r="6694" spans="16:16">
      <c r="P6694" s="3"/>
    </row>
    <row r="6695" spans="16:16">
      <c r="P6695" s="3"/>
    </row>
    <row r="6696" spans="16:16">
      <c r="P6696" s="3"/>
    </row>
    <row r="6697" spans="16:16">
      <c r="P6697" s="3"/>
    </row>
    <row r="6698" spans="16:16">
      <c r="P6698" s="3"/>
    </row>
    <row r="6699" spans="16:16">
      <c r="P6699" s="3"/>
    </row>
    <row r="6700" spans="16:16">
      <c r="P6700" s="3"/>
    </row>
    <row r="6701" spans="16:16">
      <c r="P6701" s="3"/>
    </row>
    <row r="6702" spans="16:16">
      <c r="P6702" s="3"/>
    </row>
    <row r="6703" spans="16:16">
      <c r="P6703" s="3"/>
    </row>
    <row r="6704" spans="16:16">
      <c r="P6704" s="3"/>
    </row>
    <row r="6705" spans="16:16">
      <c r="P6705" s="3"/>
    </row>
    <row r="6706" spans="16:16">
      <c r="P6706" s="3"/>
    </row>
    <row r="6707" spans="16:16">
      <c r="P6707" s="3"/>
    </row>
    <row r="6708" spans="16:16">
      <c r="P6708" s="3"/>
    </row>
    <row r="6709" spans="16:16">
      <c r="P6709" s="3"/>
    </row>
    <row r="6710" spans="16:16">
      <c r="P6710" s="3"/>
    </row>
    <row r="6711" spans="16:16">
      <c r="P6711" s="3"/>
    </row>
    <row r="6712" spans="16:16">
      <c r="P6712" s="3"/>
    </row>
    <row r="6713" spans="16:16">
      <c r="P6713" s="3"/>
    </row>
    <row r="6714" spans="16:16">
      <c r="P6714" s="3"/>
    </row>
    <row r="6715" spans="16:16">
      <c r="P6715" s="3"/>
    </row>
    <row r="6716" spans="16:16">
      <c r="P6716" s="3"/>
    </row>
    <row r="6717" spans="16:16">
      <c r="P6717" s="3"/>
    </row>
    <row r="6718" spans="16:16">
      <c r="P6718" s="3"/>
    </row>
    <row r="6719" spans="16:16">
      <c r="P6719" s="3"/>
    </row>
    <row r="6720" spans="16:16">
      <c r="P6720" s="3"/>
    </row>
    <row r="6721" spans="16:16">
      <c r="P6721" s="3"/>
    </row>
    <row r="6722" spans="16:16">
      <c r="P6722" s="3"/>
    </row>
    <row r="6723" spans="16:16">
      <c r="P6723" s="3"/>
    </row>
    <row r="6724" spans="16:16">
      <c r="P6724" s="3"/>
    </row>
    <row r="6725" spans="16:16">
      <c r="P6725" s="3"/>
    </row>
    <row r="6726" spans="16:16">
      <c r="P6726" s="3"/>
    </row>
    <row r="6727" spans="16:16">
      <c r="P6727" s="3"/>
    </row>
    <row r="6728" spans="16:16">
      <c r="P6728" s="3"/>
    </row>
    <row r="6729" spans="16:16">
      <c r="P6729" s="3"/>
    </row>
    <row r="6730" spans="16:16">
      <c r="P6730" s="3"/>
    </row>
    <row r="6731" spans="16:16">
      <c r="P6731" s="3"/>
    </row>
    <row r="6732" spans="16:16">
      <c r="P6732" s="3"/>
    </row>
    <row r="6733" spans="16:16">
      <c r="P6733" s="3"/>
    </row>
    <row r="6734" spans="16:16">
      <c r="P6734" s="3"/>
    </row>
    <row r="6735" spans="16:16">
      <c r="P6735" s="3"/>
    </row>
    <row r="6736" spans="16:16">
      <c r="P6736" s="3"/>
    </row>
    <row r="6737" spans="16:16">
      <c r="P6737" s="3"/>
    </row>
    <row r="6738" spans="16:16">
      <c r="P6738" s="3"/>
    </row>
    <row r="6739" spans="16:16">
      <c r="P6739" s="3"/>
    </row>
    <row r="6740" spans="16:16">
      <c r="P6740" s="3"/>
    </row>
    <row r="6741" spans="16:16">
      <c r="P6741" s="3"/>
    </row>
    <row r="6742" spans="16:16">
      <c r="P6742" s="3"/>
    </row>
    <row r="6743" spans="16:16">
      <c r="P6743" s="3"/>
    </row>
    <row r="6744" spans="16:16">
      <c r="P6744" s="3"/>
    </row>
    <row r="6745" spans="16:16">
      <c r="P6745" s="3"/>
    </row>
    <row r="6746" spans="16:16">
      <c r="P6746" s="3"/>
    </row>
    <row r="6747" spans="16:16">
      <c r="P6747" s="3"/>
    </row>
    <row r="6748" spans="16:16">
      <c r="P6748" s="3"/>
    </row>
    <row r="6749" spans="16:16">
      <c r="P6749" s="3"/>
    </row>
    <row r="6750" spans="16:16">
      <c r="P6750" s="3"/>
    </row>
    <row r="6751" spans="16:16">
      <c r="P6751" s="3"/>
    </row>
    <row r="6752" spans="16:16">
      <c r="P6752" s="3"/>
    </row>
    <row r="6753" spans="16:16">
      <c r="P6753" s="3"/>
    </row>
    <row r="6754" spans="16:16">
      <c r="P6754" s="3"/>
    </row>
    <row r="6755" spans="16:16">
      <c r="P6755" s="3"/>
    </row>
    <row r="6756" spans="16:16">
      <c r="P6756" s="3"/>
    </row>
    <row r="6757" spans="16:16">
      <c r="P6757" s="3"/>
    </row>
    <row r="6758" spans="16:16">
      <c r="P6758" s="3"/>
    </row>
    <row r="6759" spans="16:16">
      <c r="P6759" s="3"/>
    </row>
    <row r="6760" spans="16:16">
      <c r="P6760" s="3"/>
    </row>
    <row r="6761" spans="16:16">
      <c r="P6761" s="3"/>
    </row>
    <row r="6762" spans="16:16">
      <c r="P6762" s="3"/>
    </row>
    <row r="6763" spans="16:16">
      <c r="P6763" s="3"/>
    </row>
    <row r="6764" spans="16:16">
      <c r="P6764" s="3"/>
    </row>
    <row r="6765" spans="16:16">
      <c r="P6765" s="3"/>
    </row>
    <row r="6766" spans="16:16">
      <c r="P6766" s="3"/>
    </row>
    <row r="6767" spans="16:16">
      <c r="P6767" s="3"/>
    </row>
    <row r="6768" spans="16:16">
      <c r="P6768" s="3"/>
    </row>
    <row r="6769" spans="16:16">
      <c r="P6769" s="3"/>
    </row>
    <row r="6770" spans="16:16">
      <c r="P6770" s="3"/>
    </row>
    <row r="6771" spans="16:16">
      <c r="P6771" s="3"/>
    </row>
    <row r="6772" spans="16:16">
      <c r="P6772" s="3"/>
    </row>
    <row r="6773" spans="16:16">
      <c r="P6773" s="3"/>
    </row>
    <row r="6774" spans="16:16">
      <c r="P6774" s="3"/>
    </row>
    <row r="6775" spans="16:16">
      <c r="P6775" s="3"/>
    </row>
    <row r="6776" spans="16:16">
      <c r="P6776" s="3"/>
    </row>
    <row r="6777" spans="16:16">
      <c r="P6777" s="3"/>
    </row>
    <row r="6778" spans="16:16">
      <c r="P6778" s="3"/>
    </row>
    <row r="6779" spans="16:16">
      <c r="P6779" s="3"/>
    </row>
    <row r="6780" spans="16:16">
      <c r="P6780" s="3"/>
    </row>
    <row r="6781" spans="16:16">
      <c r="P6781" s="3"/>
    </row>
    <row r="6782" spans="16:16">
      <c r="P6782" s="3"/>
    </row>
    <row r="6783" spans="16:16">
      <c r="P6783" s="3"/>
    </row>
    <row r="6784" spans="16:16">
      <c r="P6784" s="3"/>
    </row>
    <row r="6785" spans="16:16">
      <c r="P6785" s="3"/>
    </row>
    <row r="6786" spans="16:16">
      <c r="P6786" s="3"/>
    </row>
    <row r="6787" spans="16:16">
      <c r="P6787" s="3"/>
    </row>
    <row r="6788" spans="16:16">
      <c r="P6788" s="3"/>
    </row>
    <row r="6789" spans="16:16">
      <c r="P6789" s="3"/>
    </row>
    <row r="6790" spans="16:16">
      <c r="P6790" s="3"/>
    </row>
    <row r="6791" spans="16:16">
      <c r="P6791" s="3"/>
    </row>
    <row r="6792" spans="16:16">
      <c r="P6792" s="3"/>
    </row>
    <row r="6793" spans="16:16">
      <c r="P6793" s="3"/>
    </row>
    <row r="6794" spans="16:16">
      <c r="P6794" s="3"/>
    </row>
    <row r="6795" spans="16:16">
      <c r="P6795" s="3"/>
    </row>
    <row r="6796" spans="16:16">
      <c r="P6796" s="3"/>
    </row>
    <row r="6797" spans="16:16">
      <c r="P6797" s="3"/>
    </row>
    <row r="6798" spans="16:16">
      <c r="P6798" s="3"/>
    </row>
    <row r="6799" spans="16:16">
      <c r="P6799" s="3"/>
    </row>
    <row r="6800" spans="16:16">
      <c r="P6800" s="3"/>
    </row>
    <row r="6801" spans="16:16">
      <c r="P6801" s="3"/>
    </row>
    <row r="6802" spans="16:16">
      <c r="P6802" s="3"/>
    </row>
    <row r="6803" spans="16:16">
      <c r="P6803" s="3"/>
    </row>
    <row r="6804" spans="16:16">
      <c r="P6804" s="3"/>
    </row>
    <row r="6805" spans="16:16">
      <c r="P6805" s="3"/>
    </row>
    <row r="6806" spans="16:16">
      <c r="P6806" s="3"/>
    </row>
    <row r="6807" spans="16:16">
      <c r="P6807" s="3"/>
    </row>
    <row r="6808" spans="16:16">
      <c r="P6808" s="3"/>
    </row>
    <row r="6809" spans="16:16">
      <c r="P6809" s="3"/>
    </row>
    <row r="6810" spans="16:16">
      <c r="P6810" s="3"/>
    </row>
    <row r="6811" spans="16:16">
      <c r="P6811" s="3"/>
    </row>
    <row r="6812" spans="16:16">
      <c r="P6812" s="3"/>
    </row>
    <row r="6813" spans="16:16">
      <c r="P6813" s="3"/>
    </row>
    <row r="6814" spans="16:16">
      <c r="P6814" s="3"/>
    </row>
    <row r="6815" spans="16:16">
      <c r="P6815" s="3"/>
    </row>
    <row r="6816" spans="16:16">
      <c r="P6816" s="3"/>
    </row>
    <row r="6817" spans="16:16">
      <c r="P6817" s="3"/>
    </row>
    <row r="6818" spans="16:16">
      <c r="P6818" s="3"/>
    </row>
    <row r="6819" spans="16:16">
      <c r="P6819" s="3"/>
    </row>
    <row r="6820" spans="16:16">
      <c r="P6820" s="3"/>
    </row>
    <row r="6821" spans="16:16">
      <c r="P6821" s="3"/>
    </row>
    <row r="6822" spans="16:16">
      <c r="P6822" s="3"/>
    </row>
    <row r="6823" spans="16:16">
      <c r="P6823" s="3"/>
    </row>
    <row r="6824" spans="16:16">
      <c r="P6824" s="3"/>
    </row>
    <row r="6825" spans="16:16">
      <c r="P6825" s="3"/>
    </row>
    <row r="6826" spans="16:16">
      <c r="P6826" s="3"/>
    </row>
    <row r="6827" spans="16:16">
      <c r="P6827" s="3"/>
    </row>
    <row r="6828" spans="16:16">
      <c r="P6828" s="3"/>
    </row>
    <row r="6829" spans="16:16">
      <c r="P6829" s="3"/>
    </row>
    <row r="6830" spans="16:16">
      <c r="P6830" s="3"/>
    </row>
    <row r="6831" spans="16:16">
      <c r="P6831" s="3"/>
    </row>
    <row r="6832" spans="16:16">
      <c r="P6832" s="3"/>
    </row>
    <row r="6833" spans="16:16">
      <c r="P6833" s="3"/>
    </row>
    <row r="6834" spans="16:16">
      <c r="P6834" s="3"/>
    </row>
    <row r="6835" spans="16:16">
      <c r="P6835" s="3"/>
    </row>
    <row r="6836" spans="16:16">
      <c r="P6836" s="3"/>
    </row>
    <row r="6837" spans="16:16">
      <c r="P6837" s="3"/>
    </row>
    <row r="6838" spans="16:16">
      <c r="P6838" s="3"/>
    </row>
    <row r="6839" spans="16:16">
      <c r="P6839" s="3"/>
    </row>
    <row r="6840" spans="16:16">
      <c r="P6840" s="3"/>
    </row>
    <row r="6841" spans="16:16">
      <c r="P6841" s="3"/>
    </row>
    <row r="6842" spans="16:16">
      <c r="P6842" s="3"/>
    </row>
    <row r="6843" spans="16:16">
      <c r="P6843" s="3"/>
    </row>
    <row r="6844" spans="16:16">
      <c r="P6844" s="3"/>
    </row>
    <row r="6845" spans="16:16">
      <c r="P6845" s="3"/>
    </row>
    <row r="6846" spans="16:16">
      <c r="P6846" s="3"/>
    </row>
    <row r="6847" spans="16:16">
      <c r="P6847" s="3"/>
    </row>
    <row r="6848" spans="16:16">
      <c r="P6848" s="3"/>
    </row>
    <row r="6849" spans="16:16">
      <c r="P6849" s="3"/>
    </row>
    <row r="6850" spans="16:16">
      <c r="P6850" s="3"/>
    </row>
    <row r="6851" spans="16:16">
      <c r="P6851" s="3"/>
    </row>
    <row r="6852" spans="16:16">
      <c r="P6852" s="3"/>
    </row>
    <row r="6853" spans="16:16">
      <c r="P6853" s="3"/>
    </row>
    <row r="6854" spans="16:16">
      <c r="P6854" s="3"/>
    </row>
    <row r="6855" spans="16:16">
      <c r="P6855" s="3"/>
    </row>
    <row r="6856" spans="16:16">
      <c r="P6856" s="3"/>
    </row>
    <row r="6857" spans="16:16">
      <c r="P6857" s="3"/>
    </row>
    <row r="6858" spans="16:16">
      <c r="P6858" s="3"/>
    </row>
    <row r="6859" spans="16:16">
      <c r="P6859" s="3"/>
    </row>
    <row r="6860" spans="16:16">
      <c r="P6860" s="3"/>
    </row>
    <row r="6861" spans="16:16">
      <c r="P6861" s="3"/>
    </row>
    <row r="6862" spans="16:16">
      <c r="P6862" s="3"/>
    </row>
    <row r="6863" spans="16:16">
      <c r="P6863" s="3"/>
    </row>
    <row r="6864" spans="16:16">
      <c r="P6864" s="3"/>
    </row>
    <row r="6865" spans="16:16">
      <c r="P6865" s="3"/>
    </row>
    <row r="6866" spans="16:16">
      <c r="P6866" s="3"/>
    </row>
    <row r="6867" spans="16:16">
      <c r="P6867" s="3"/>
    </row>
    <row r="6868" spans="16:16">
      <c r="P6868" s="3"/>
    </row>
    <row r="6869" spans="16:16">
      <c r="P6869" s="3"/>
    </row>
    <row r="6870" spans="16:16">
      <c r="P6870" s="3"/>
    </row>
    <row r="6871" spans="16:16">
      <c r="P6871" s="3"/>
    </row>
    <row r="6872" spans="16:16">
      <c r="P6872" s="3"/>
    </row>
    <row r="6873" spans="16:16">
      <c r="P6873" s="3"/>
    </row>
    <row r="6874" spans="16:16">
      <c r="P6874" s="3"/>
    </row>
    <row r="6875" spans="16:16">
      <c r="P6875" s="3"/>
    </row>
    <row r="6876" spans="16:16">
      <c r="P6876" s="3"/>
    </row>
    <row r="6877" spans="16:16">
      <c r="P6877" s="3"/>
    </row>
    <row r="6878" spans="16:16">
      <c r="P6878" s="3"/>
    </row>
    <row r="6879" spans="16:16">
      <c r="P6879" s="3"/>
    </row>
    <row r="6880" spans="16:16">
      <c r="P6880" s="3"/>
    </row>
    <row r="6881" spans="16:16">
      <c r="P6881" s="3"/>
    </row>
    <row r="6882" spans="16:16">
      <c r="P6882" s="3"/>
    </row>
    <row r="6883" spans="16:16">
      <c r="P6883" s="3"/>
    </row>
    <row r="6884" spans="16:16">
      <c r="P6884" s="3"/>
    </row>
    <row r="6885" spans="16:16">
      <c r="P6885" s="3"/>
    </row>
    <row r="6886" spans="16:16">
      <c r="P6886" s="3"/>
    </row>
    <row r="6887" spans="16:16">
      <c r="P6887" s="3"/>
    </row>
    <row r="6888" spans="16:16">
      <c r="P6888" s="3"/>
    </row>
    <row r="6889" spans="16:16">
      <c r="P6889" s="3"/>
    </row>
    <row r="6890" spans="16:16">
      <c r="P6890" s="3"/>
    </row>
    <row r="6891" spans="16:16">
      <c r="P6891" s="3"/>
    </row>
    <row r="6892" spans="16:16">
      <c r="P6892" s="3"/>
    </row>
    <row r="6893" spans="16:16">
      <c r="P6893" s="3"/>
    </row>
    <row r="6894" spans="16:16">
      <c r="P6894" s="3"/>
    </row>
    <row r="6895" spans="16:16">
      <c r="P6895" s="3"/>
    </row>
    <row r="6896" spans="16:16">
      <c r="P6896" s="3"/>
    </row>
    <row r="6897" spans="16:16">
      <c r="P6897" s="3"/>
    </row>
    <row r="6898" spans="16:16">
      <c r="P6898" s="3"/>
    </row>
    <row r="6899" spans="16:16">
      <c r="P6899" s="3"/>
    </row>
    <row r="6900" spans="16:16">
      <c r="P6900" s="3"/>
    </row>
    <row r="6901" spans="16:16">
      <c r="P6901" s="3"/>
    </row>
    <row r="6902" spans="16:16">
      <c r="P6902" s="3"/>
    </row>
    <row r="6903" spans="16:16">
      <c r="P6903" s="3"/>
    </row>
    <row r="6904" spans="16:16">
      <c r="P6904" s="3"/>
    </row>
    <row r="6905" spans="16:16">
      <c r="P6905" s="3"/>
    </row>
    <row r="6906" spans="16:16">
      <c r="P6906" s="3"/>
    </row>
    <row r="6907" spans="16:16">
      <c r="P6907" s="3"/>
    </row>
    <row r="6908" spans="16:16">
      <c r="P6908" s="3"/>
    </row>
    <row r="6909" spans="16:16">
      <c r="P6909" s="3"/>
    </row>
    <row r="6910" spans="16:16">
      <c r="P6910" s="3"/>
    </row>
    <row r="6911" spans="16:16">
      <c r="P6911" s="3"/>
    </row>
    <row r="6912" spans="16:16">
      <c r="P6912" s="3"/>
    </row>
    <row r="6913" spans="16:16">
      <c r="P6913" s="3"/>
    </row>
    <row r="6914" spans="16:16">
      <c r="P6914" s="3"/>
    </row>
    <row r="6915" spans="16:16">
      <c r="P6915" s="3"/>
    </row>
    <row r="6916" spans="16:16">
      <c r="P6916" s="3"/>
    </row>
    <row r="6917" spans="16:16">
      <c r="P6917" s="3"/>
    </row>
    <row r="6918" spans="16:16">
      <c r="P6918" s="3"/>
    </row>
    <row r="6919" spans="16:16">
      <c r="P6919" s="3"/>
    </row>
    <row r="6920" spans="16:16">
      <c r="P6920" s="3"/>
    </row>
    <row r="6921" spans="16:16">
      <c r="P6921" s="3"/>
    </row>
    <row r="6922" spans="16:16">
      <c r="P6922" s="3"/>
    </row>
    <row r="6923" spans="16:16">
      <c r="P6923" s="3"/>
    </row>
    <row r="6924" spans="16:16">
      <c r="P6924" s="3"/>
    </row>
    <row r="6925" spans="16:16">
      <c r="P6925" s="3"/>
    </row>
    <row r="6926" spans="16:16">
      <c r="P6926" s="3"/>
    </row>
    <row r="6927" spans="16:16">
      <c r="P6927" s="3"/>
    </row>
    <row r="6928" spans="16:16">
      <c r="P6928" s="3"/>
    </row>
    <row r="6929" spans="16:16">
      <c r="P6929" s="3"/>
    </row>
    <row r="6930" spans="16:16">
      <c r="P6930" s="3"/>
    </row>
    <row r="6931" spans="16:16">
      <c r="P6931" s="3"/>
    </row>
    <row r="6932" spans="16:16">
      <c r="P6932" s="3"/>
    </row>
    <row r="6933" spans="16:16">
      <c r="P6933" s="3"/>
    </row>
    <row r="6934" spans="16:16">
      <c r="P6934" s="3"/>
    </row>
    <row r="6935" spans="16:16">
      <c r="P6935" s="3"/>
    </row>
    <row r="6936" spans="16:16">
      <c r="P6936" s="3"/>
    </row>
    <row r="6937" spans="16:16">
      <c r="P6937" s="3"/>
    </row>
    <row r="6938" spans="16:16">
      <c r="P6938" s="3"/>
    </row>
    <row r="6939" spans="16:16">
      <c r="P6939" s="3"/>
    </row>
    <row r="6940" spans="16:16">
      <c r="P6940" s="3"/>
    </row>
    <row r="6941" spans="16:16">
      <c r="P6941" s="3"/>
    </row>
    <row r="6942" spans="16:16">
      <c r="P6942" s="3"/>
    </row>
    <row r="6943" spans="16:16">
      <c r="P6943" s="3"/>
    </row>
    <row r="6944" spans="16:16">
      <c r="P6944" s="3"/>
    </row>
    <row r="6945" spans="16:16">
      <c r="P6945" s="3"/>
    </row>
    <row r="6946" spans="16:16">
      <c r="P6946" s="3"/>
    </row>
    <row r="6947" spans="16:16">
      <c r="P6947" s="3"/>
    </row>
    <row r="6948" spans="16:16">
      <c r="P6948" s="3"/>
    </row>
    <row r="6949" spans="16:16">
      <c r="P6949" s="3"/>
    </row>
    <row r="6950" spans="16:16">
      <c r="P6950" s="3"/>
    </row>
    <row r="6951" spans="16:16">
      <c r="P6951" s="3"/>
    </row>
    <row r="6952" spans="16:16">
      <c r="P6952" s="3"/>
    </row>
    <row r="6953" spans="16:16">
      <c r="P6953" s="3"/>
    </row>
    <row r="6954" spans="16:16">
      <c r="P6954" s="3"/>
    </row>
    <row r="6955" spans="16:16">
      <c r="P6955" s="3"/>
    </row>
    <row r="6956" spans="16:16">
      <c r="P6956" s="3"/>
    </row>
    <row r="6957" spans="16:16">
      <c r="P6957" s="3"/>
    </row>
    <row r="6958" spans="16:16">
      <c r="P6958" s="3"/>
    </row>
    <row r="6959" spans="16:16">
      <c r="P6959" s="3"/>
    </row>
    <row r="6960" spans="16:16">
      <c r="P6960" s="3"/>
    </row>
    <row r="6961" spans="16:16">
      <c r="P6961" s="3"/>
    </row>
    <row r="6962" spans="16:16">
      <c r="P6962" s="3"/>
    </row>
    <row r="6963" spans="16:16">
      <c r="P6963" s="3"/>
    </row>
    <row r="6964" spans="16:16">
      <c r="P6964" s="3"/>
    </row>
    <row r="6965" spans="16:16">
      <c r="P6965" s="3"/>
    </row>
    <row r="6966" spans="16:16">
      <c r="P6966" s="3"/>
    </row>
    <row r="6967" spans="16:16">
      <c r="P6967" s="3"/>
    </row>
    <row r="6968" spans="16:16">
      <c r="P6968" s="3"/>
    </row>
    <row r="6969" spans="16:16">
      <c r="P6969" s="3"/>
    </row>
    <row r="6970" spans="16:16">
      <c r="P6970" s="3"/>
    </row>
    <row r="6971" spans="16:16">
      <c r="P6971" s="3"/>
    </row>
    <row r="6972" spans="16:16">
      <c r="P6972" s="3"/>
    </row>
    <row r="6973" spans="16:16">
      <c r="P6973" s="3"/>
    </row>
    <row r="6974" spans="16:16">
      <c r="P6974" s="3"/>
    </row>
    <row r="6975" spans="16:16">
      <c r="P6975" s="3"/>
    </row>
    <row r="6976" spans="16:16">
      <c r="P6976" s="3"/>
    </row>
    <row r="6977" spans="16:16">
      <c r="P6977" s="3"/>
    </row>
    <row r="6978" spans="16:16">
      <c r="P6978" s="3"/>
    </row>
    <row r="6979" spans="16:16">
      <c r="P6979" s="3"/>
    </row>
    <row r="6980" spans="16:16">
      <c r="P6980" s="3"/>
    </row>
    <row r="6981" spans="16:16">
      <c r="P6981" s="3"/>
    </row>
    <row r="6982" spans="16:16">
      <c r="P6982" s="3"/>
    </row>
    <row r="6983" spans="16:16">
      <c r="P6983" s="3"/>
    </row>
    <row r="6984" spans="16:16">
      <c r="P6984" s="3"/>
    </row>
    <row r="6985" spans="16:16">
      <c r="P6985" s="3"/>
    </row>
    <row r="6986" spans="16:16">
      <c r="P6986" s="3"/>
    </row>
    <row r="6987" spans="16:16">
      <c r="P6987" s="3"/>
    </row>
    <row r="6988" spans="16:16">
      <c r="P6988" s="3"/>
    </row>
    <row r="6989" spans="16:16">
      <c r="P6989" s="3"/>
    </row>
    <row r="6990" spans="16:16">
      <c r="P6990" s="3"/>
    </row>
    <row r="6991" spans="16:16">
      <c r="P6991" s="3"/>
    </row>
    <row r="6992" spans="16:16">
      <c r="P6992" s="3"/>
    </row>
    <row r="6993" spans="16:16">
      <c r="P6993" s="3"/>
    </row>
    <row r="6994" spans="16:16">
      <c r="P6994" s="3"/>
    </row>
    <row r="6995" spans="16:16">
      <c r="P6995" s="3"/>
    </row>
    <row r="6996" spans="16:16">
      <c r="P6996" s="3"/>
    </row>
    <row r="6997" spans="16:16">
      <c r="P6997" s="3"/>
    </row>
    <row r="6998" spans="16:16">
      <c r="P6998" s="3"/>
    </row>
    <row r="6999" spans="16:16">
      <c r="P6999" s="3"/>
    </row>
    <row r="7000" spans="16:16">
      <c r="P7000" s="3"/>
    </row>
    <row r="7001" spans="16:16">
      <c r="P7001" s="3"/>
    </row>
    <row r="7002" spans="16:16">
      <c r="P7002" s="3"/>
    </row>
    <row r="7003" spans="16:16">
      <c r="P7003" s="3"/>
    </row>
    <row r="7004" spans="16:16">
      <c r="P7004" s="3"/>
    </row>
    <row r="7005" spans="16:16">
      <c r="P7005" s="3"/>
    </row>
    <row r="7006" spans="16:16">
      <c r="P7006" s="3"/>
    </row>
    <row r="7007" spans="16:16">
      <c r="P7007" s="3"/>
    </row>
    <row r="7008" spans="16:16">
      <c r="P7008" s="3"/>
    </row>
    <row r="7009" spans="16:16">
      <c r="P7009" s="3"/>
    </row>
    <row r="7010" spans="16:16">
      <c r="P7010" s="3"/>
    </row>
    <row r="7011" spans="16:16">
      <c r="P7011" s="3"/>
    </row>
    <row r="7012" spans="16:16">
      <c r="P7012" s="3"/>
    </row>
    <row r="7013" spans="16:16">
      <c r="P7013" s="3"/>
    </row>
    <row r="7014" spans="16:16">
      <c r="P7014" s="3"/>
    </row>
    <row r="7015" spans="16:16">
      <c r="P7015" s="3"/>
    </row>
    <row r="7016" spans="16:16">
      <c r="P7016" s="3"/>
    </row>
    <row r="7017" spans="16:16">
      <c r="P7017" s="3"/>
    </row>
    <row r="7018" spans="16:16">
      <c r="P7018" s="3"/>
    </row>
    <row r="7019" spans="16:16">
      <c r="P7019" s="3"/>
    </row>
    <row r="7020" spans="16:16">
      <c r="P7020" s="3"/>
    </row>
    <row r="7021" spans="16:16">
      <c r="P7021" s="3"/>
    </row>
    <row r="7022" spans="16:16">
      <c r="P7022" s="3"/>
    </row>
    <row r="7023" spans="16:16">
      <c r="P7023" s="3"/>
    </row>
    <row r="7024" spans="16:16">
      <c r="P7024" s="3"/>
    </row>
    <row r="7025" spans="16:16">
      <c r="P7025" s="3"/>
    </row>
    <row r="7026" spans="16:16">
      <c r="P7026" s="3"/>
    </row>
    <row r="7027" spans="16:16">
      <c r="P7027" s="3"/>
    </row>
    <row r="7028" spans="16:16">
      <c r="P7028" s="3"/>
    </row>
    <row r="7029" spans="16:16">
      <c r="P7029" s="3"/>
    </row>
    <row r="7030" spans="16:16">
      <c r="P7030" s="3"/>
    </row>
    <row r="7031" spans="16:16">
      <c r="P7031" s="3"/>
    </row>
    <row r="7032" spans="16:16">
      <c r="P7032" s="3"/>
    </row>
    <row r="7033" spans="16:16">
      <c r="P7033" s="3"/>
    </row>
    <row r="7034" spans="16:16">
      <c r="P7034" s="3"/>
    </row>
    <row r="7035" spans="16:16">
      <c r="P7035" s="3"/>
    </row>
    <row r="7036" spans="16:16">
      <c r="P7036" s="3"/>
    </row>
    <row r="7037" spans="16:16">
      <c r="P7037" s="3"/>
    </row>
    <row r="7038" spans="16:16">
      <c r="P7038" s="3"/>
    </row>
    <row r="7039" spans="16:16">
      <c r="P7039" s="3"/>
    </row>
    <row r="7040" spans="16:16">
      <c r="P7040" s="3"/>
    </row>
    <row r="7041" spans="16:16">
      <c r="P7041" s="3"/>
    </row>
    <row r="7042" spans="16:16">
      <c r="P7042" s="3"/>
    </row>
    <row r="7043" spans="16:16">
      <c r="P7043" s="3"/>
    </row>
    <row r="7044" spans="16:16">
      <c r="P7044" s="3"/>
    </row>
    <row r="7045" spans="16:16">
      <c r="P7045" s="3"/>
    </row>
    <row r="7046" spans="16:16">
      <c r="P7046" s="3"/>
    </row>
    <row r="7047" spans="16:16">
      <c r="P7047" s="3"/>
    </row>
    <row r="7048" spans="16:16">
      <c r="P7048" s="3"/>
    </row>
    <row r="7049" spans="16:16">
      <c r="P7049" s="3"/>
    </row>
    <row r="7050" spans="16:16">
      <c r="P7050" s="3"/>
    </row>
    <row r="7051" spans="16:16">
      <c r="P7051" s="3"/>
    </row>
    <row r="7052" spans="16:16">
      <c r="P7052" s="3"/>
    </row>
    <row r="7053" spans="16:16">
      <c r="P7053" s="3"/>
    </row>
    <row r="7054" spans="16:16">
      <c r="P7054" s="3"/>
    </row>
    <row r="7055" spans="16:16">
      <c r="P7055" s="3"/>
    </row>
    <row r="7056" spans="16:16">
      <c r="P7056" s="3"/>
    </row>
    <row r="7057" spans="16:16">
      <c r="P7057" s="3"/>
    </row>
    <row r="7058" spans="16:16">
      <c r="P7058" s="3"/>
    </row>
    <row r="7059" spans="16:16">
      <c r="P7059" s="3"/>
    </row>
    <row r="7060" spans="16:16">
      <c r="P7060" s="3"/>
    </row>
    <row r="7061" spans="16:16">
      <c r="P7061" s="3"/>
    </row>
    <row r="7062" spans="16:16">
      <c r="P7062" s="3"/>
    </row>
    <row r="7063" spans="16:16">
      <c r="P7063" s="3"/>
    </row>
    <row r="7064" spans="16:16">
      <c r="P7064" s="3"/>
    </row>
    <row r="7065" spans="16:16">
      <c r="P7065" s="3"/>
    </row>
    <row r="7066" spans="16:16">
      <c r="P7066" s="3"/>
    </row>
    <row r="7067" spans="16:16">
      <c r="P7067" s="3"/>
    </row>
    <row r="7068" spans="16:16">
      <c r="P7068" s="3"/>
    </row>
    <row r="7069" spans="16:16">
      <c r="P7069" s="3"/>
    </row>
    <row r="7070" spans="16:16">
      <c r="P7070" s="3"/>
    </row>
    <row r="7071" spans="16:16">
      <c r="P7071" s="3"/>
    </row>
    <row r="7072" spans="16:16">
      <c r="P7072" s="3"/>
    </row>
    <row r="7073" spans="16:16">
      <c r="P7073" s="3"/>
    </row>
    <row r="7074" spans="16:16">
      <c r="P7074" s="3"/>
    </row>
    <row r="7075" spans="16:16">
      <c r="P7075" s="3"/>
    </row>
    <row r="7076" spans="16:16">
      <c r="P7076" s="3"/>
    </row>
    <row r="7077" spans="16:16">
      <c r="P7077" s="3"/>
    </row>
    <row r="7078" spans="16:16">
      <c r="P7078" s="3"/>
    </row>
    <row r="7079" spans="16:16">
      <c r="P7079" s="3"/>
    </row>
    <row r="7080" spans="16:16">
      <c r="P7080" s="3"/>
    </row>
    <row r="7081" spans="16:16">
      <c r="P7081" s="3"/>
    </row>
    <row r="7082" spans="16:16">
      <c r="P7082" s="3"/>
    </row>
    <row r="7083" spans="16:16">
      <c r="P7083" s="3"/>
    </row>
    <row r="7084" spans="16:16">
      <c r="P7084" s="3"/>
    </row>
    <row r="7085" spans="16:16">
      <c r="P7085" s="3"/>
    </row>
    <row r="7086" spans="16:16">
      <c r="P7086" s="3"/>
    </row>
    <row r="7087" spans="16:16">
      <c r="P7087" s="3"/>
    </row>
    <row r="7088" spans="16:16">
      <c r="P7088" s="3"/>
    </row>
    <row r="7089" spans="16:16">
      <c r="P7089" s="3"/>
    </row>
    <row r="7090" spans="16:16">
      <c r="P7090" s="3"/>
    </row>
    <row r="7091" spans="16:16">
      <c r="P7091" s="3"/>
    </row>
    <row r="7092" spans="16:16">
      <c r="P7092" s="3"/>
    </row>
    <row r="7093" spans="16:16">
      <c r="P7093" s="3"/>
    </row>
    <row r="7094" spans="16:16">
      <c r="P7094" s="3"/>
    </row>
    <row r="7095" spans="16:16">
      <c r="P7095" s="3"/>
    </row>
    <row r="7096" spans="16:16">
      <c r="P7096" s="3"/>
    </row>
    <row r="7097" spans="16:16">
      <c r="P7097" s="3"/>
    </row>
    <row r="7098" spans="16:16">
      <c r="P7098" s="3"/>
    </row>
    <row r="7099" spans="16:16">
      <c r="P7099" s="3"/>
    </row>
    <row r="7100" spans="16:16">
      <c r="P7100" s="3"/>
    </row>
    <row r="7101" spans="16:16">
      <c r="P7101" s="3"/>
    </row>
    <row r="7102" spans="16:16">
      <c r="P7102" s="3"/>
    </row>
    <row r="7103" spans="16:16">
      <c r="P7103" s="3"/>
    </row>
    <row r="7104" spans="16:16">
      <c r="P7104" s="3"/>
    </row>
    <row r="7105" spans="16:16">
      <c r="P7105" s="3"/>
    </row>
    <row r="7106" spans="16:16">
      <c r="P7106" s="3"/>
    </row>
    <row r="7107" spans="16:16">
      <c r="P7107" s="3"/>
    </row>
    <row r="7108" spans="16:16">
      <c r="P7108" s="3"/>
    </row>
    <row r="7109" spans="16:16">
      <c r="P7109" s="3"/>
    </row>
    <row r="7110" spans="16:16">
      <c r="P7110" s="3"/>
    </row>
    <row r="7111" spans="16:16">
      <c r="P7111" s="3"/>
    </row>
    <row r="7112" spans="16:16">
      <c r="P7112" s="3"/>
    </row>
    <row r="7113" spans="16:16">
      <c r="P7113" s="3"/>
    </row>
    <row r="7114" spans="16:16">
      <c r="P7114" s="3"/>
    </row>
    <row r="7115" spans="16:16">
      <c r="P7115" s="3"/>
    </row>
    <row r="7116" spans="16:16">
      <c r="P7116" s="3"/>
    </row>
    <row r="7117" spans="16:16">
      <c r="P7117" s="3"/>
    </row>
    <row r="7118" spans="16:16">
      <c r="P7118" s="3"/>
    </row>
    <row r="7119" spans="16:16">
      <c r="P7119" s="3"/>
    </row>
    <row r="7120" spans="16:16">
      <c r="P7120" s="3"/>
    </row>
    <row r="7121" spans="16:16">
      <c r="P7121" s="3"/>
    </row>
    <row r="7122" spans="16:16">
      <c r="P7122" s="3"/>
    </row>
    <row r="7123" spans="16:16">
      <c r="P7123" s="3"/>
    </row>
    <row r="7124" spans="16:16">
      <c r="P7124" s="3"/>
    </row>
    <row r="7125" spans="16:16">
      <c r="P7125" s="3"/>
    </row>
    <row r="7126" spans="16:16">
      <c r="P7126" s="3"/>
    </row>
    <row r="7127" spans="16:16">
      <c r="P7127" s="3"/>
    </row>
    <row r="7128" spans="16:16">
      <c r="P7128" s="3"/>
    </row>
    <row r="7129" spans="16:16">
      <c r="P7129" s="3"/>
    </row>
    <row r="7130" spans="16:16">
      <c r="P7130" s="3"/>
    </row>
    <row r="7131" spans="16:16">
      <c r="P7131" s="3"/>
    </row>
    <row r="7132" spans="16:16">
      <c r="P7132" s="3"/>
    </row>
    <row r="7133" spans="16:16">
      <c r="P7133" s="3"/>
    </row>
    <row r="7134" spans="16:16">
      <c r="P7134" s="3"/>
    </row>
    <row r="7135" spans="16:16">
      <c r="P7135" s="3"/>
    </row>
    <row r="7136" spans="16:16">
      <c r="P7136" s="3"/>
    </row>
    <row r="7137" spans="16:16">
      <c r="P7137" s="3"/>
    </row>
    <row r="7138" spans="16:16">
      <c r="P7138" s="3"/>
    </row>
    <row r="7139" spans="16:16">
      <c r="P7139" s="3"/>
    </row>
    <row r="7140" spans="16:16">
      <c r="P7140" s="3"/>
    </row>
    <row r="7141" spans="16:16">
      <c r="P7141" s="3"/>
    </row>
    <row r="7142" spans="16:16">
      <c r="P7142" s="3"/>
    </row>
    <row r="7143" spans="16:16">
      <c r="P7143" s="3"/>
    </row>
    <row r="7144" spans="16:16">
      <c r="P7144" s="3"/>
    </row>
    <row r="7145" spans="16:16">
      <c r="P7145" s="3"/>
    </row>
    <row r="7146" spans="16:16">
      <c r="P7146" s="3"/>
    </row>
    <row r="7147" spans="16:16">
      <c r="P7147" s="3"/>
    </row>
    <row r="7148" spans="16:16">
      <c r="P7148" s="3"/>
    </row>
    <row r="7149" spans="16:16">
      <c r="P7149" s="3"/>
    </row>
    <row r="7150" spans="16:16">
      <c r="P7150" s="3"/>
    </row>
    <row r="7151" spans="16:16">
      <c r="P7151" s="3"/>
    </row>
    <row r="7152" spans="16:16">
      <c r="P7152" s="3"/>
    </row>
    <row r="7153" spans="16:16">
      <c r="P7153" s="3"/>
    </row>
    <row r="7154" spans="16:16">
      <c r="P7154" s="3"/>
    </row>
    <row r="7155" spans="16:16">
      <c r="P7155" s="3"/>
    </row>
    <row r="7156" spans="16:16">
      <c r="P7156" s="3"/>
    </row>
    <row r="7157" spans="16:16">
      <c r="P7157" s="3"/>
    </row>
    <row r="7158" spans="16:16">
      <c r="P7158" s="3"/>
    </row>
    <row r="7159" spans="16:16">
      <c r="P7159" s="3"/>
    </row>
    <row r="7160" spans="16:16">
      <c r="P7160" s="3"/>
    </row>
    <row r="7161" spans="16:16">
      <c r="P7161" s="3"/>
    </row>
    <row r="7162" spans="16:16">
      <c r="P7162" s="3"/>
    </row>
    <row r="7163" spans="16:16">
      <c r="P7163" s="3"/>
    </row>
    <row r="7164" spans="16:16">
      <c r="P7164" s="3"/>
    </row>
    <row r="7165" spans="16:16">
      <c r="P7165" s="3"/>
    </row>
    <row r="7166" spans="16:16">
      <c r="P7166" s="3"/>
    </row>
    <row r="7167" spans="16:16">
      <c r="P7167" s="3"/>
    </row>
    <row r="7168" spans="16:16">
      <c r="P7168" s="3"/>
    </row>
    <row r="7169" spans="16:16">
      <c r="P7169" s="3"/>
    </row>
    <row r="7170" spans="16:16">
      <c r="P7170" s="3"/>
    </row>
    <row r="7171" spans="16:16">
      <c r="P7171" s="3"/>
    </row>
    <row r="7172" spans="16:16">
      <c r="P7172" s="3"/>
    </row>
    <row r="7173" spans="16:16">
      <c r="P7173" s="3"/>
    </row>
    <row r="7174" spans="16:16">
      <c r="P7174" s="3"/>
    </row>
    <row r="7175" spans="16:16">
      <c r="P7175" s="3"/>
    </row>
    <row r="7176" spans="16:16">
      <c r="P7176" s="3"/>
    </row>
    <row r="7177" spans="16:16">
      <c r="P7177" s="3"/>
    </row>
    <row r="7178" spans="16:16">
      <c r="P7178" s="3"/>
    </row>
    <row r="7179" spans="16:16">
      <c r="P7179" s="3"/>
    </row>
    <row r="7180" spans="16:16">
      <c r="P7180" s="3"/>
    </row>
    <row r="7181" spans="16:16">
      <c r="P7181" s="3"/>
    </row>
    <row r="7182" spans="16:16">
      <c r="P7182" s="3"/>
    </row>
    <row r="7183" spans="16:16">
      <c r="P7183" s="3"/>
    </row>
    <row r="7184" spans="16:16">
      <c r="P7184" s="3"/>
    </row>
    <row r="7185" spans="16:16">
      <c r="P7185" s="3"/>
    </row>
    <row r="7186" spans="16:16">
      <c r="P7186" s="3"/>
    </row>
    <row r="7187" spans="16:16">
      <c r="P7187" s="3"/>
    </row>
    <row r="7188" spans="16:16">
      <c r="P7188" s="3"/>
    </row>
    <row r="7189" spans="16:16">
      <c r="P7189" s="3"/>
    </row>
    <row r="7190" spans="16:16">
      <c r="P7190" s="3"/>
    </row>
    <row r="7191" spans="16:16">
      <c r="P7191" s="3"/>
    </row>
    <row r="7192" spans="16:16">
      <c r="P7192" s="3"/>
    </row>
    <row r="7193" spans="16:16">
      <c r="P7193" s="3"/>
    </row>
    <row r="7194" spans="16:16">
      <c r="P7194" s="3"/>
    </row>
    <row r="7195" spans="16:16">
      <c r="P7195" s="3"/>
    </row>
    <row r="7196" spans="16:16">
      <c r="P7196" s="3"/>
    </row>
    <row r="7197" spans="16:16">
      <c r="P7197" s="3"/>
    </row>
    <row r="7198" spans="16:16">
      <c r="P7198" s="3"/>
    </row>
    <row r="7199" spans="16:16">
      <c r="P7199" s="3"/>
    </row>
    <row r="7200" spans="16:16">
      <c r="P7200" s="3"/>
    </row>
    <row r="7201" spans="16:16">
      <c r="P7201" s="3"/>
    </row>
    <row r="7202" spans="16:16">
      <c r="P7202" s="3"/>
    </row>
    <row r="7203" spans="16:16">
      <c r="P7203" s="3"/>
    </row>
    <row r="7204" spans="16:16">
      <c r="P7204" s="3"/>
    </row>
    <row r="7205" spans="16:16">
      <c r="P7205" s="3"/>
    </row>
    <row r="7206" spans="16:16">
      <c r="P7206" s="3"/>
    </row>
    <row r="7207" spans="16:16">
      <c r="P7207" s="3"/>
    </row>
    <row r="7208" spans="16:16">
      <c r="P7208" s="3"/>
    </row>
    <row r="7209" spans="16:16">
      <c r="P7209" s="3"/>
    </row>
    <row r="7210" spans="16:16">
      <c r="P7210" s="3"/>
    </row>
    <row r="7211" spans="16:16">
      <c r="P7211" s="3"/>
    </row>
    <row r="7212" spans="16:16">
      <c r="P7212" s="3"/>
    </row>
    <row r="7213" spans="16:16">
      <c r="P7213" s="3"/>
    </row>
    <row r="7214" spans="16:16">
      <c r="P7214" s="3"/>
    </row>
    <row r="7215" spans="16:16">
      <c r="P7215" s="3"/>
    </row>
    <row r="7216" spans="16:16">
      <c r="P7216" s="3"/>
    </row>
    <row r="7217" spans="16:16">
      <c r="P7217" s="3"/>
    </row>
    <row r="7218" spans="16:16">
      <c r="P7218" s="3"/>
    </row>
    <row r="7219" spans="16:16">
      <c r="P7219" s="3"/>
    </row>
    <row r="7220" spans="16:16">
      <c r="P7220" s="3"/>
    </row>
    <row r="7221" spans="16:16">
      <c r="P7221" s="3"/>
    </row>
    <row r="7222" spans="16:16">
      <c r="P7222" s="3"/>
    </row>
    <row r="7223" spans="16:16">
      <c r="P7223" s="3"/>
    </row>
    <row r="7224" spans="16:16">
      <c r="P7224" s="3"/>
    </row>
    <row r="7225" spans="16:16">
      <c r="P7225" s="3"/>
    </row>
    <row r="7226" spans="16:16">
      <c r="P7226" s="3"/>
    </row>
    <row r="7227" spans="16:16">
      <c r="P7227" s="3"/>
    </row>
    <row r="7228" spans="16:16">
      <c r="P7228" s="3"/>
    </row>
    <row r="7229" spans="16:16">
      <c r="P7229" s="3"/>
    </row>
    <row r="7230" spans="16:16">
      <c r="P7230" s="3"/>
    </row>
    <row r="7231" spans="16:16">
      <c r="P7231" s="3"/>
    </row>
    <row r="7232" spans="16:16">
      <c r="P7232" s="3"/>
    </row>
    <row r="7233" spans="16:16">
      <c r="P7233" s="3"/>
    </row>
    <row r="7234" spans="16:16">
      <c r="P7234" s="3"/>
    </row>
    <row r="7235" spans="16:16">
      <c r="P7235" s="3"/>
    </row>
    <row r="7236" spans="16:16">
      <c r="P7236" s="3"/>
    </row>
    <row r="7237" spans="16:16">
      <c r="P7237" s="3"/>
    </row>
    <row r="7238" spans="16:16">
      <c r="P7238" s="3"/>
    </row>
    <row r="7239" spans="16:16">
      <c r="P7239" s="3"/>
    </row>
    <row r="7240" spans="16:16">
      <c r="P7240" s="3"/>
    </row>
    <row r="7241" spans="16:16">
      <c r="P7241" s="3"/>
    </row>
    <row r="7242" spans="16:16">
      <c r="P7242" s="3"/>
    </row>
    <row r="7243" spans="16:16">
      <c r="P7243" s="3"/>
    </row>
    <row r="7244" spans="16:16">
      <c r="P7244" s="3"/>
    </row>
    <row r="7245" spans="16:16">
      <c r="P7245" s="3"/>
    </row>
    <row r="7246" spans="16:16">
      <c r="P7246" s="3"/>
    </row>
    <row r="7247" spans="16:16">
      <c r="P7247" s="3"/>
    </row>
    <row r="7248" spans="16:16">
      <c r="P7248" s="3"/>
    </row>
    <row r="7249" spans="16:16">
      <c r="P7249" s="3"/>
    </row>
    <row r="7250" spans="16:16">
      <c r="P7250" s="3"/>
    </row>
    <row r="7251" spans="16:16">
      <c r="P7251" s="3"/>
    </row>
    <row r="7252" spans="16:16">
      <c r="P7252" s="3"/>
    </row>
    <row r="7253" spans="16:16">
      <c r="P7253" s="3"/>
    </row>
    <row r="7254" spans="16:16">
      <c r="P7254" s="3"/>
    </row>
    <row r="7255" spans="16:16">
      <c r="P7255" s="3"/>
    </row>
    <row r="7256" spans="16:16">
      <c r="P7256" s="3"/>
    </row>
    <row r="7257" spans="16:16">
      <c r="P7257" s="3"/>
    </row>
    <row r="7258" spans="16:16">
      <c r="P7258" s="3"/>
    </row>
    <row r="7259" spans="16:16">
      <c r="P7259" s="3"/>
    </row>
    <row r="7260" spans="16:16">
      <c r="P7260" s="3"/>
    </row>
    <row r="7261" spans="16:16">
      <c r="P7261" s="3"/>
    </row>
    <row r="7262" spans="16:16">
      <c r="P7262" s="3"/>
    </row>
    <row r="7263" spans="16:16">
      <c r="P7263" s="3"/>
    </row>
    <row r="7264" spans="16:16">
      <c r="P7264" s="3"/>
    </row>
    <row r="7265" spans="16:16">
      <c r="P7265" s="3"/>
    </row>
    <row r="7266" spans="16:16">
      <c r="P7266" s="3"/>
    </row>
    <row r="7267" spans="16:16">
      <c r="P7267" s="3"/>
    </row>
    <row r="7268" spans="16:16">
      <c r="P7268" s="3"/>
    </row>
    <row r="7269" spans="16:16">
      <c r="P7269" s="3"/>
    </row>
    <row r="7270" spans="16:16">
      <c r="P7270" s="3"/>
    </row>
    <row r="7271" spans="16:16">
      <c r="P7271" s="3"/>
    </row>
    <row r="7272" spans="16:16">
      <c r="P7272" s="3"/>
    </row>
    <row r="7273" spans="16:16">
      <c r="P7273" s="3"/>
    </row>
    <row r="7274" spans="16:16">
      <c r="P7274" s="3"/>
    </row>
    <row r="7275" spans="16:16">
      <c r="P7275" s="3"/>
    </row>
    <row r="7276" spans="16:16">
      <c r="P7276" s="3"/>
    </row>
    <row r="7277" spans="16:16">
      <c r="P7277" s="3"/>
    </row>
    <row r="7278" spans="16:16">
      <c r="P7278" s="3"/>
    </row>
    <row r="7279" spans="16:16">
      <c r="P7279" s="3"/>
    </row>
    <row r="7280" spans="16:16">
      <c r="P7280" s="3"/>
    </row>
    <row r="7281" spans="16:16">
      <c r="P7281" s="3"/>
    </row>
    <row r="7282" spans="16:16">
      <c r="P7282" s="3"/>
    </row>
    <row r="7283" spans="16:16">
      <c r="P7283" s="3"/>
    </row>
    <row r="7284" spans="16:16">
      <c r="P7284" s="3"/>
    </row>
    <row r="7285" spans="16:16">
      <c r="P7285" s="3"/>
    </row>
    <row r="7286" spans="16:16">
      <c r="P7286" s="3"/>
    </row>
    <row r="7287" spans="16:16">
      <c r="P7287" s="3"/>
    </row>
    <row r="7288" spans="16:16">
      <c r="P7288" s="3"/>
    </row>
    <row r="7289" spans="16:16">
      <c r="P7289" s="3"/>
    </row>
    <row r="7290" spans="16:16">
      <c r="P7290" s="3"/>
    </row>
    <row r="7291" spans="16:16">
      <c r="P7291" s="3"/>
    </row>
    <row r="7292" spans="16:16">
      <c r="P7292" s="3"/>
    </row>
    <row r="7293" spans="16:16">
      <c r="P7293" s="3"/>
    </row>
    <row r="7294" spans="16:16">
      <c r="P7294" s="3"/>
    </row>
    <row r="7295" spans="16:16">
      <c r="P7295" s="3"/>
    </row>
    <row r="7296" spans="16:16">
      <c r="P7296" s="3"/>
    </row>
    <row r="7297" spans="16:16">
      <c r="P7297" s="3"/>
    </row>
    <row r="7298" spans="16:16">
      <c r="P7298" s="3"/>
    </row>
    <row r="7299" spans="16:16">
      <c r="P7299" s="3"/>
    </row>
    <row r="7300" spans="16:16">
      <c r="P7300" s="3"/>
    </row>
    <row r="7301" spans="16:16">
      <c r="P7301" s="3"/>
    </row>
    <row r="7302" spans="16:16">
      <c r="P7302" s="3"/>
    </row>
    <row r="7303" spans="16:16">
      <c r="P7303" s="3"/>
    </row>
    <row r="7304" spans="16:16">
      <c r="P7304" s="3"/>
    </row>
    <row r="7305" spans="16:16">
      <c r="P7305" s="3"/>
    </row>
    <row r="7306" spans="16:16">
      <c r="P7306" s="3"/>
    </row>
    <row r="7307" spans="16:16">
      <c r="P7307" s="3"/>
    </row>
    <row r="7308" spans="16:16">
      <c r="P7308" s="3"/>
    </row>
    <row r="7309" spans="16:16">
      <c r="P7309" s="3"/>
    </row>
    <row r="7310" spans="16:16">
      <c r="P7310" s="3"/>
    </row>
    <row r="7311" spans="16:16">
      <c r="P7311" s="3"/>
    </row>
    <row r="7312" spans="16:16">
      <c r="P7312" s="3"/>
    </row>
    <row r="7313" spans="16:16">
      <c r="P7313" s="3"/>
    </row>
    <row r="7314" spans="16:16">
      <c r="P7314" s="3"/>
    </row>
    <row r="7315" spans="16:16">
      <c r="P7315" s="3"/>
    </row>
    <row r="7316" spans="16:16">
      <c r="P7316" s="3"/>
    </row>
    <row r="7317" spans="16:16">
      <c r="P7317" s="3"/>
    </row>
    <row r="7318" spans="16:16">
      <c r="P7318" s="3"/>
    </row>
    <row r="7319" spans="16:16">
      <c r="P7319" s="3"/>
    </row>
    <row r="7320" spans="16:16">
      <c r="P7320" s="3"/>
    </row>
    <row r="7321" spans="16:16">
      <c r="P7321" s="3"/>
    </row>
    <row r="7322" spans="16:16">
      <c r="P7322" s="3"/>
    </row>
    <row r="7323" spans="16:16">
      <c r="P7323" s="3"/>
    </row>
    <row r="7324" spans="16:16">
      <c r="P7324" s="3"/>
    </row>
    <row r="7325" spans="16:16">
      <c r="P7325" s="3"/>
    </row>
    <row r="7326" spans="16:16">
      <c r="P7326" s="3"/>
    </row>
    <row r="7327" spans="16:16">
      <c r="P7327" s="3"/>
    </row>
    <row r="7328" spans="16:16">
      <c r="P7328" s="3"/>
    </row>
    <row r="7329" spans="16:16">
      <c r="P7329" s="3"/>
    </row>
    <row r="7330" spans="16:16">
      <c r="P7330" s="3"/>
    </row>
    <row r="7331" spans="16:16">
      <c r="P7331" s="3"/>
    </row>
    <row r="7332" spans="16:16">
      <c r="P7332" s="3"/>
    </row>
    <row r="7333" spans="16:16">
      <c r="P7333" s="3"/>
    </row>
    <row r="7334" spans="16:16">
      <c r="P7334" s="3"/>
    </row>
    <row r="7335" spans="16:16">
      <c r="P7335" s="3"/>
    </row>
    <row r="7336" spans="16:16">
      <c r="P7336" s="3"/>
    </row>
    <row r="7337" spans="16:16">
      <c r="P7337" s="3"/>
    </row>
    <row r="7338" spans="16:16">
      <c r="P7338" s="3"/>
    </row>
    <row r="7339" spans="16:16">
      <c r="P7339" s="3"/>
    </row>
    <row r="7340" spans="16:16">
      <c r="P7340" s="3"/>
    </row>
    <row r="7341" spans="16:16">
      <c r="P7341" s="3"/>
    </row>
    <row r="7342" spans="16:16">
      <c r="P7342" s="3"/>
    </row>
    <row r="7343" spans="16:16">
      <c r="P7343" s="3"/>
    </row>
    <row r="7344" spans="16:16">
      <c r="P7344" s="3"/>
    </row>
    <row r="7345" spans="16:16">
      <c r="P7345" s="3"/>
    </row>
    <row r="7346" spans="16:16">
      <c r="P7346" s="3"/>
    </row>
    <row r="7347" spans="16:16">
      <c r="P7347" s="3"/>
    </row>
    <row r="7348" spans="16:16">
      <c r="P7348" s="3"/>
    </row>
    <row r="7349" spans="16:16">
      <c r="P7349" s="3"/>
    </row>
    <row r="7350" spans="16:16">
      <c r="P7350" s="3"/>
    </row>
    <row r="7351" spans="16:16">
      <c r="P7351" s="3"/>
    </row>
    <row r="7352" spans="16:16">
      <c r="P7352" s="3"/>
    </row>
    <row r="7353" spans="16:16">
      <c r="P7353" s="3"/>
    </row>
    <row r="7354" spans="16:16">
      <c r="P7354" s="3"/>
    </row>
    <row r="7355" spans="16:16">
      <c r="P7355" s="3"/>
    </row>
    <row r="7356" spans="16:16">
      <c r="P7356" s="3"/>
    </row>
    <row r="7357" spans="16:16">
      <c r="P7357" s="3"/>
    </row>
    <row r="7358" spans="16:16">
      <c r="P7358" s="3"/>
    </row>
    <row r="7359" spans="16:16">
      <c r="P7359" s="3"/>
    </row>
    <row r="7360" spans="16:16">
      <c r="P7360" s="3"/>
    </row>
    <row r="7361" spans="16:16">
      <c r="P7361" s="3"/>
    </row>
    <row r="7362" spans="16:16">
      <c r="P7362" s="3"/>
    </row>
    <row r="7363" spans="16:16">
      <c r="P7363" s="3"/>
    </row>
    <row r="7364" spans="16:16">
      <c r="P7364" s="3"/>
    </row>
    <row r="7365" spans="16:16">
      <c r="P7365" s="3"/>
    </row>
    <row r="7366" spans="16:16">
      <c r="P7366" s="3"/>
    </row>
    <row r="7367" spans="16:16">
      <c r="P7367" s="3"/>
    </row>
    <row r="7368" spans="16:16">
      <c r="P7368" s="3"/>
    </row>
    <row r="7369" spans="16:16">
      <c r="P7369" s="3"/>
    </row>
    <row r="7370" spans="16:16">
      <c r="P7370" s="3"/>
    </row>
    <row r="7371" spans="16:16">
      <c r="P7371" s="3"/>
    </row>
    <row r="7372" spans="16:16">
      <c r="P7372" s="3"/>
    </row>
    <row r="7373" spans="16:16">
      <c r="P7373" s="3"/>
    </row>
    <row r="7374" spans="16:16">
      <c r="P7374" s="3"/>
    </row>
    <row r="7375" spans="16:16">
      <c r="P7375" s="3"/>
    </row>
    <row r="7376" spans="16:16">
      <c r="P7376" s="3"/>
    </row>
    <row r="7377" spans="16:16">
      <c r="P7377" s="3"/>
    </row>
    <row r="7378" spans="16:16">
      <c r="P7378" s="3"/>
    </row>
    <row r="7379" spans="16:16">
      <c r="P7379" s="3"/>
    </row>
    <row r="7380" spans="16:16">
      <c r="P7380" s="3"/>
    </row>
    <row r="7381" spans="16:16">
      <c r="P7381" s="3"/>
    </row>
    <row r="7382" spans="16:16">
      <c r="P7382" s="3"/>
    </row>
    <row r="7383" spans="16:16">
      <c r="P7383" s="3"/>
    </row>
    <row r="7384" spans="16:16">
      <c r="P7384" s="3"/>
    </row>
    <row r="7385" spans="16:16">
      <c r="P7385" s="3"/>
    </row>
    <row r="7386" spans="16:16">
      <c r="P7386" s="3"/>
    </row>
    <row r="7387" spans="16:16">
      <c r="P7387" s="3"/>
    </row>
    <row r="7388" spans="16:16">
      <c r="P7388" s="3"/>
    </row>
    <row r="7389" spans="16:16">
      <c r="P7389" s="3"/>
    </row>
    <row r="7390" spans="16:16">
      <c r="P7390" s="3"/>
    </row>
    <row r="7391" spans="16:16">
      <c r="P7391" s="3"/>
    </row>
    <row r="7392" spans="16:16">
      <c r="P7392" s="3"/>
    </row>
    <row r="7393" spans="16:16">
      <c r="P7393" s="3"/>
    </row>
    <row r="7394" spans="16:16">
      <c r="P7394" s="3"/>
    </row>
    <row r="7395" spans="16:16">
      <c r="P7395" s="3"/>
    </row>
    <row r="7396" spans="16:16">
      <c r="P7396" s="3"/>
    </row>
    <row r="7397" spans="16:16">
      <c r="P7397" s="3"/>
    </row>
    <row r="7398" spans="16:16">
      <c r="P7398" s="3"/>
    </row>
    <row r="7399" spans="16:16">
      <c r="P7399" s="3"/>
    </row>
    <row r="7400" spans="16:16">
      <c r="P7400" s="3"/>
    </row>
    <row r="7401" spans="16:16">
      <c r="P7401" s="3"/>
    </row>
    <row r="7402" spans="16:16">
      <c r="P7402" s="3"/>
    </row>
    <row r="7403" spans="16:16">
      <c r="P7403" s="3"/>
    </row>
    <row r="7404" spans="16:16">
      <c r="P7404" s="3"/>
    </row>
    <row r="7405" spans="16:16">
      <c r="P7405" s="3"/>
    </row>
    <row r="7406" spans="16:16">
      <c r="P7406" s="3"/>
    </row>
    <row r="7407" spans="16:16">
      <c r="P7407" s="3"/>
    </row>
    <row r="7408" spans="16:16">
      <c r="P7408" s="3"/>
    </row>
    <row r="7409" spans="16:16">
      <c r="P7409" s="3"/>
    </row>
    <row r="7410" spans="16:16">
      <c r="P7410" s="3"/>
    </row>
    <row r="7411" spans="16:16">
      <c r="P7411" s="3"/>
    </row>
    <row r="7412" spans="16:16">
      <c r="P7412" s="3"/>
    </row>
    <row r="7413" spans="16:16">
      <c r="P7413" s="3"/>
    </row>
    <row r="7414" spans="16:16">
      <c r="P7414" s="3"/>
    </row>
    <row r="7415" spans="16:16">
      <c r="P7415" s="3"/>
    </row>
    <row r="7416" spans="16:16">
      <c r="P7416" s="3"/>
    </row>
    <row r="7417" spans="16:16">
      <c r="P7417" s="3"/>
    </row>
    <row r="7418" spans="16:16">
      <c r="P7418" s="3"/>
    </row>
    <row r="7419" spans="16:16">
      <c r="P7419" s="3"/>
    </row>
    <row r="7420" spans="16:16">
      <c r="P7420" s="3"/>
    </row>
    <row r="7421" spans="16:16">
      <c r="P7421" s="3"/>
    </row>
    <row r="7422" spans="16:16">
      <c r="P7422" s="3"/>
    </row>
    <row r="7423" spans="16:16">
      <c r="P7423" s="3"/>
    </row>
    <row r="7424" spans="16:16">
      <c r="P7424" s="3"/>
    </row>
    <row r="7425" spans="16:16">
      <c r="P7425" s="3"/>
    </row>
    <row r="7426" spans="16:16">
      <c r="P7426" s="3"/>
    </row>
    <row r="7427" spans="16:16">
      <c r="P7427" s="3"/>
    </row>
    <row r="7428" spans="16:16">
      <c r="P7428" s="3"/>
    </row>
    <row r="7429" spans="16:16">
      <c r="P7429" s="3"/>
    </row>
    <row r="7430" spans="16:16">
      <c r="P7430" s="3"/>
    </row>
    <row r="7431" spans="16:16">
      <c r="P7431" s="3"/>
    </row>
    <row r="7432" spans="16:16">
      <c r="P7432" s="3"/>
    </row>
    <row r="7433" spans="16:16">
      <c r="P7433" s="3"/>
    </row>
    <row r="7434" spans="16:16">
      <c r="P7434" s="3"/>
    </row>
    <row r="7435" spans="16:16">
      <c r="P7435" s="3"/>
    </row>
    <row r="7436" spans="16:16">
      <c r="P7436" s="3"/>
    </row>
    <row r="7437" spans="16:16">
      <c r="P7437" s="3"/>
    </row>
    <row r="7438" spans="16:16">
      <c r="P7438" s="3"/>
    </row>
    <row r="7439" spans="16:16">
      <c r="P7439" s="3"/>
    </row>
    <row r="7440" spans="16:16">
      <c r="P7440" s="3"/>
    </row>
    <row r="7441" spans="16:16">
      <c r="P7441" s="3"/>
    </row>
    <row r="7442" spans="16:16">
      <c r="P7442" s="3"/>
    </row>
    <row r="7443" spans="16:16">
      <c r="P7443" s="3"/>
    </row>
    <row r="7444" spans="16:16">
      <c r="P7444" s="3"/>
    </row>
    <row r="7445" spans="16:16">
      <c r="P7445" s="3"/>
    </row>
    <row r="7446" spans="16:16">
      <c r="P7446" s="3"/>
    </row>
    <row r="7447" spans="16:16">
      <c r="P7447" s="3"/>
    </row>
    <row r="7448" spans="16:16">
      <c r="P7448" s="3"/>
    </row>
    <row r="7449" spans="16:16">
      <c r="P7449" s="3"/>
    </row>
    <row r="7450" spans="16:16">
      <c r="P7450" s="3"/>
    </row>
    <row r="7451" spans="16:16">
      <c r="P7451" s="3"/>
    </row>
    <row r="7452" spans="16:16">
      <c r="P7452" s="3"/>
    </row>
    <row r="7453" spans="16:16">
      <c r="P7453" s="3"/>
    </row>
    <row r="7454" spans="16:16">
      <c r="P7454" s="3"/>
    </row>
    <row r="7455" spans="16:16">
      <c r="P7455" s="3"/>
    </row>
    <row r="7456" spans="16:16">
      <c r="P7456" s="3"/>
    </row>
    <row r="7457" spans="16:16">
      <c r="P7457" s="3"/>
    </row>
    <row r="7458" spans="16:16">
      <c r="P7458" s="3"/>
    </row>
    <row r="7459" spans="16:16">
      <c r="P7459" s="3"/>
    </row>
    <row r="7460" spans="16:16">
      <c r="P7460" s="3"/>
    </row>
    <row r="7461" spans="16:16">
      <c r="P7461" s="3"/>
    </row>
    <row r="7462" spans="16:16">
      <c r="P7462" s="3"/>
    </row>
    <row r="7463" spans="16:16">
      <c r="P7463" s="3"/>
    </row>
    <row r="7464" spans="16:16">
      <c r="P7464" s="3"/>
    </row>
    <row r="7465" spans="16:16">
      <c r="P7465" s="3"/>
    </row>
    <row r="7466" spans="16:16">
      <c r="P7466" s="3"/>
    </row>
    <row r="7467" spans="16:16">
      <c r="P7467" s="3"/>
    </row>
    <row r="7468" spans="16:16">
      <c r="P7468" s="3"/>
    </row>
    <row r="7469" spans="16:16">
      <c r="P7469" s="3"/>
    </row>
    <row r="7470" spans="16:16">
      <c r="P7470" s="3"/>
    </row>
    <row r="7471" spans="16:16">
      <c r="P7471" s="3"/>
    </row>
    <row r="7472" spans="16:16">
      <c r="P7472" s="3"/>
    </row>
    <row r="7473" spans="16:16">
      <c r="P7473" s="3"/>
    </row>
    <row r="7474" spans="16:16">
      <c r="P7474" s="3"/>
    </row>
    <row r="7475" spans="16:16">
      <c r="P7475" s="3"/>
    </row>
    <row r="7476" spans="16:16">
      <c r="P7476" s="3"/>
    </row>
    <row r="7477" spans="16:16">
      <c r="P7477" s="3"/>
    </row>
    <row r="7478" spans="16:16">
      <c r="P7478" s="3"/>
    </row>
    <row r="7479" spans="16:16">
      <c r="P7479" s="3"/>
    </row>
    <row r="7480" spans="16:16">
      <c r="P7480" s="3"/>
    </row>
    <row r="7481" spans="16:16">
      <c r="P7481" s="3"/>
    </row>
    <row r="7482" spans="16:16">
      <c r="P7482" s="3"/>
    </row>
    <row r="7483" spans="16:16">
      <c r="P7483" s="3"/>
    </row>
    <row r="7484" spans="16:16">
      <c r="P7484" s="3"/>
    </row>
    <row r="7485" spans="16:16">
      <c r="P7485" s="3"/>
    </row>
    <row r="7486" spans="16:16">
      <c r="P7486" s="3"/>
    </row>
    <row r="7487" spans="16:16">
      <c r="P7487" s="3"/>
    </row>
    <row r="7488" spans="16:16">
      <c r="P7488" s="3"/>
    </row>
    <row r="7489" spans="16:16">
      <c r="P7489" s="3"/>
    </row>
    <row r="7490" spans="16:16">
      <c r="P7490" s="3"/>
    </row>
    <row r="7491" spans="16:16">
      <c r="P7491" s="3"/>
    </row>
    <row r="7492" spans="16:16">
      <c r="P7492" s="3"/>
    </row>
    <row r="7493" spans="16:16">
      <c r="P7493" s="3"/>
    </row>
    <row r="7494" spans="16:16">
      <c r="P7494" s="3"/>
    </row>
    <row r="7495" spans="16:16">
      <c r="P7495" s="3"/>
    </row>
    <row r="7496" spans="16:16">
      <c r="P7496" s="3"/>
    </row>
    <row r="7497" spans="16:16">
      <c r="P7497" s="3"/>
    </row>
    <row r="7498" spans="16:16">
      <c r="P7498" s="3"/>
    </row>
    <row r="7499" spans="16:16">
      <c r="P7499" s="3"/>
    </row>
    <row r="7500" spans="16:16">
      <c r="P7500" s="3"/>
    </row>
    <row r="7501" spans="16:16">
      <c r="P7501" s="3"/>
    </row>
    <row r="7502" spans="16:16">
      <c r="P7502" s="3"/>
    </row>
    <row r="7503" spans="16:16">
      <c r="P7503" s="3"/>
    </row>
    <row r="7504" spans="16:16">
      <c r="P7504" s="3"/>
    </row>
    <row r="7505" spans="16:16">
      <c r="P7505" s="3"/>
    </row>
    <row r="7506" spans="16:16">
      <c r="P7506" s="3"/>
    </row>
    <row r="7507" spans="16:16">
      <c r="P7507" s="3"/>
    </row>
    <row r="7508" spans="16:16">
      <c r="P7508" s="3"/>
    </row>
    <row r="7509" spans="16:16">
      <c r="P7509" s="3"/>
    </row>
    <row r="7510" spans="16:16">
      <c r="P7510" s="3"/>
    </row>
    <row r="7511" spans="16:16">
      <c r="P7511" s="3"/>
    </row>
    <row r="7512" spans="16:16">
      <c r="P7512" s="3"/>
    </row>
    <row r="7513" spans="16:16">
      <c r="P7513" s="3"/>
    </row>
    <row r="7514" spans="16:16">
      <c r="P7514" s="3"/>
    </row>
    <row r="7515" spans="16:16">
      <c r="P7515" s="3"/>
    </row>
    <row r="7516" spans="16:16">
      <c r="P7516" s="3"/>
    </row>
    <row r="7517" spans="16:16">
      <c r="P7517" s="3"/>
    </row>
    <row r="7518" spans="16:16">
      <c r="P7518" s="3"/>
    </row>
    <row r="7519" spans="16:16">
      <c r="P7519" s="3"/>
    </row>
    <row r="7520" spans="16:16">
      <c r="P7520" s="3"/>
    </row>
    <row r="7521" spans="16:16">
      <c r="P7521" s="3"/>
    </row>
    <row r="7522" spans="16:16">
      <c r="P7522" s="3"/>
    </row>
    <row r="7523" spans="16:16">
      <c r="P7523" s="3"/>
    </row>
    <row r="7524" spans="16:16">
      <c r="P7524" s="3"/>
    </row>
    <row r="7525" spans="16:16">
      <c r="P7525" s="3"/>
    </row>
    <row r="7526" spans="16:16">
      <c r="P7526" s="3"/>
    </row>
    <row r="7527" spans="16:16">
      <c r="P7527" s="3"/>
    </row>
    <row r="7528" spans="16:16">
      <c r="P7528" s="3"/>
    </row>
    <row r="7529" spans="16:16">
      <c r="P7529" s="3"/>
    </row>
    <row r="7530" spans="16:16">
      <c r="P7530" s="3"/>
    </row>
    <row r="7531" spans="16:16">
      <c r="P7531" s="3"/>
    </row>
    <row r="7532" spans="16:16">
      <c r="P7532" s="3"/>
    </row>
    <row r="7533" spans="16:16">
      <c r="P7533" s="3"/>
    </row>
    <row r="7534" spans="16:16">
      <c r="P7534" s="3"/>
    </row>
    <row r="7535" spans="16:16">
      <c r="P7535" s="3"/>
    </row>
    <row r="7536" spans="16:16">
      <c r="P7536" s="3"/>
    </row>
    <row r="7537" spans="16:16">
      <c r="P7537" s="3"/>
    </row>
    <row r="7538" spans="16:16">
      <c r="P7538" s="3"/>
    </row>
    <row r="7539" spans="16:16">
      <c r="P7539" s="3"/>
    </row>
    <row r="7540" spans="16:16">
      <c r="P7540" s="3"/>
    </row>
    <row r="7541" spans="16:16">
      <c r="P7541" s="3"/>
    </row>
    <row r="7542" spans="16:16">
      <c r="P7542" s="3"/>
    </row>
    <row r="7543" spans="16:16">
      <c r="P7543" s="3"/>
    </row>
    <row r="7544" spans="16:16">
      <c r="P7544" s="3"/>
    </row>
    <row r="7545" spans="16:16">
      <c r="P7545" s="3"/>
    </row>
    <row r="7546" spans="16:16">
      <c r="P7546" s="3"/>
    </row>
    <row r="7547" spans="16:16">
      <c r="P7547" s="3"/>
    </row>
    <row r="7548" spans="16:16">
      <c r="P7548" s="3"/>
    </row>
    <row r="7549" spans="16:16">
      <c r="P7549" s="3"/>
    </row>
    <row r="7550" spans="16:16">
      <c r="P7550" s="3"/>
    </row>
    <row r="7551" spans="16:16">
      <c r="P7551" s="3"/>
    </row>
    <row r="7552" spans="16:16">
      <c r="P7552" s="3"/>
    </row>
    <row r="7553" spans="16:16">
      <c r="P7553" s="3"/>
    </row>
    <row r="7554" spans="16:16">
      <c r="P7554" s="3"/>
    </row>
    <row r="7555" spans="16:16">
      <c r="P7555" s="3"/>
    </row>
    <row r="7556" spans="16:16">
      <c r="P7556" s="3"/>
    </row>
    <row r="7557" spans="16:16">
      <c r="P7557" s="3"/>
    </row>
    <row r="7558" spans="16:16">
      <c r="P7558" s="3"/>
    </row>
    <row r="7559" spans="16:16">
      <c r="P7559" s="3"/>
    </row>
    <row r="7560" spans="16:16">
      <c r="P7560" s="3"/>
    </row>
    <row r="7561" spans="16:16">
      <c r="P7561" s="3"/>
    </row>
    <row r="7562" spans="16:16">
      <c r="P7562" s="3"/>
    </row>
    <row r="7563" spans="16:16">
      <c r="P7563" s="3"/>
    </row>
    <row r="7564" spans="16:16">
      <c r="P7564" s="3"/>
    </row>
    <row r="7565" spans="16:16">
      <c r="P7565" s="3"/>
    </row>
    <row r="7566" spans="16:16">
      <c r="P7566" s="3"/>
    </row>
    <row r="7567" spans="16:16">
      <c r="P7567" s="3"/>
    </row>
    <row r="7568" spans="16:16">
      <c r="P7568" s="3"/>
    </row>
    <row r="7569" spans="16:16">
      <c r="P7569" s="3"/>
    </row>
    <row r="7570" spans="16:16">
      <c r="P7570" s="3"/>
    </row>
    <row r="7571" spans="16:16">
      <c r="P7571" s="3"/>
    </row>
    <row r="7572" spans="16:16">
      <c r="P7572" s="3"/>
    </row>
    <row r="7573" spans="16:16">
      <c r="P7573" s="3"/>
    </row>
    <row r="7574" spans="16:16">
      <c r="P7574" s="3"/>
    </row>
    <row r="7575" spans="16:16">
      <c r="P7575" s="3"/>
    </row>
    <row r="7576" spans="16:16">
      <c r="P7576" s="3"/>
    </row>
    <row r="7577" spans="16:16">
      <c r="P7577" s="3"/>
    </row>
    <row r="7578" spans="16:16">
      <c r="P7578" s="3"/>
    </row>
    <row r="7579" spans="16:16">
      <c r="P7579" s="3"/>
    </row>
    <row r="7580" spans="16:16">
      <c r="P7580" s="3"/>
    </row>
    <row r="7581" spans="16:16">
      <c r="P7581" s="3"/>
    </row>
    <row r="7582" spans="16:16">
      <c r="P7582" s="3"/>
    </row>
    <row r="7583" spans="16:16">
      <c r="P7583" s="3"/>
    </row>
    <row r="7584" spans="16:16">
      <c r="P7584" s="3"/>
    </row>
    <row r="7585" spans="16:16">
      <c r="P7585" s="3"/>
    </row>
    <row r="7586" spans="16:16">
      <c r="P7586" s="3"/>
    </row>
    <row r="7587" spans="16:16">
      <c r="P7587" s="3"/>
    </row>
    <row r="7588" spans="16:16">
      <c r="P7588" s="3"/>
    </row>
    <row r="7589" spans="16:16">
      <c r="P7589" s="3"/>
    </row>
    <row r="7590" spans="16:16">
      <c r="P7590" s="3"/>
    </row>
    <row r="7591" spans="16:16">
      <c r="P7591" s="3"/>
    </row>
    <row r="7592" spans="16:16">
      <c r="P7592" s="3"/>
    </row>
    <row r="7593" spans="16:16">
      <c r="P7593" s="3"/>
    </row>
    <row r="7594" spans="16:16">
      <c r="P7594" s="3"/>
    </row>
    <row r="7595" spans="16:16">
      <c r="P7595" s="3"/>
    </row>
    <row r="7596" spans="16:16">
      <c r="P7596" s="3"/>
    </row>
    <row r="7597" spans="16:16">
      <c r="P7597" s="3"/>
    </row>
    <row r="7598" spans="16:16">
      <c r="P7598" s="3"/>
    </row>
    <row r="7599" spans="16:16">
      <c r="P7599" s="3"/>
    </row>
    <row r="7600" spans="16:16">
      <c r="P7600" s="3"/>
    </row>
    <row r="7601" spans="16:16">
      <c r="P7601" s="3"/>
    </row>
    <row r="7602" spans="16:16">
      <c r="P7602" s="3"/>
    </row>
    <row r="7603" spans="16:16">
      <c r="P7603" s="3"/>
    </row>
    <row r="7604" spans="16:16">
      <c r="P7604" s="3"/>
    </row>
    <row r="7605" spans="16:16">
      <c r="P7605" s="3"/>
    </row>
    <row r="7606" spans="16:16">
      <c r="P7606" s="3"/>
    </row>
    <row r="7607" spans="16:16">
      <c r="P7607" s="3"/>
    </row>
    <row r="7608" spans="16:16">
      <c r="P7608" s="3"/>
    </row>
    <row r="7609" spans="16:16">
      <c r="P7609" s="3"/>
    </row>
    <row r="7610" spans="16:16">
      <c r="P7610" s="3"/>
    </row>
    <row r="7611" spans="16:16">
      <c r="P7611" s="3"/>
    </row>
    <row r="7612" spans="16:16">
      <c r="P7612" s="3"/>
    </row>
    <row r="7613" spans="16:16">
      <c r="P7613" s="3"/>
    </row>
    <row r="7614" spans="16:16">
      <c r="P7614" s="3"/>
    </row>
    <row r="7615" spans="16:16">
      <c r="P7615" s="3"/>
    </row>
    <row r="7616" spans="16:16">
      <c r="P7616" s="3"/>
    </row>
    <row r="7617" spans="16:16">
      <c r="P7617" s="3"/>
    </row>
    <row r="7618" spans="16:16">
      <c r="P7618" s="3"/>
    </row>
    <row r="7619" spans="16:16">
      <c r="P7619" s="3"/>
    </row>
    <row r="7620" spans="16:16">
      <c r="P7620" s="3"/>
    </row>
    <row r="7621" spans="16:16">
      <c r="P7621" s="3"/>
    </row>
    <row r="7622" spans="16:16">
      <c r="P7622" s="3"/>
    </row>
    <row r="7623" spans="16:16">
      <c r="P7623" s="3"/>
    </row>
    <row r="7624" spans="16:16">
      <c r="P7624" s="3"/>
    </row>
    <row r="7625" spans="16:16">
      <c r="P7625" s="3"/>
    </row>
    <row r="7626" spans="16:16">
      <c r="P7626" s="3"/>
    </row>
    <row r="7627" spans="16:16">
      <c r="P7627" s="3"/>
    </row>
    <row r="7628" spans="16:16">
      <c r="P7628" s="3"/>
    </row>
    <row r="7629" spans="16:16">
      <c r="P7629" s="3"/>
    </row>
    <row r="7630" spans="16:16">
      <c r="P7630" s="3"/>
    </row>
    <row r="7631" spans="16:16">
      <c r="P7631" s="3"/>
    </row>
    <row r="7632" spans="16:16">
      <c r="P7632" s="3"/>
    </row>
    <row r="7633" spans="16:16">
      <c r="P7633" s="3"/>
    </row>
    <row r="7634" spans="16:16">
      <c r="P7634" s="3"/>
    </row>
    <row r="7635" spans="16:16">
      <c r="P7635" s="3"/>
    </row>
    <row r="7636" spans="16:16">
      <c r="P7636" s="3"/>
    </row>
    <row r="7637" spans="16:16">
      <c r="P7637" s="3"/>
    </row>
    <row r="7638" spans="16:16">
      <c r="P7638" s="3"/>
    </row>
    <row r="7639" spans="16:16">
      <c r="P7639" s="3"/>
    </row>
    <row r="7640" spans="16:16">
      <c r="P7640" s="3"/>
    </row>
    <row r="7641" spans="16:16">
      <c r="P7641" s="3"/>
    </row>
    <row r="7642" spans="16:16">
      <c r="P7642" s="3"/>
    </row>
    <row r="7643" spans="16:16">
      <c r="P7643" s="3"/>
    </row>
    <row r="7644" spans="16:16">
      <c r="P7644" s="3"/>
    </row>
    <row r="7645" spans="16:16">
      <c r="P7645" s="3"/>
    </row>
    <row r="7646" spans="16:16">
      <c r="P7646" s="3"/>
    </row>
    <row r="7647" spans="16:16">
      <c r="P7647" s="3"/>
    </row>
    <row r="7648" spans="16:16">
      <c r="P7648" s="3"/>
    </row>
    <row r="7649" spans="16:16">
      <c r="P7649" s="3"/>
    </row>
    <row r="7650" spans="16:16">
      <c r="P7650" s="3"/>
    </row>
    <row r="7651" spans="16:16">
      <c r="P7651" s="3"/>
    </row>
    <row r="7652" spans="16:16">
      <c r="P7652" s="3"/>
    </row>
    <row r="7653" spans="16:16">
      <c r="P7653" s="3"/>
    </row>
    <row r="7654" spans="16:16">
      <c r="P7654" s="3"/>
    </row>
    <row r="7655" spans="16:16">
      <c r="P7655" s="3"/>
    </row>
    <row r="7656" spans="16:16">
      <c r="P7656" s="3"/>
    </row>
    <row r="7657" spans="16:16">
      <c r="P7657" s="3"/>
    </row>
    <row r="7658" spans="16:16">
      <c r="P7658" s="3"/>
    </row>
    <row r="7659" spans="16:16">
      <c r="P7659" s="3"/>
    </row>
    <row r="7660" spans="16:16">
      <c r="P7660" s="3"/>
    </row>
    <row r="7661" spans="16:16">
      <c r="P7661" s="3"/>
    </row>
    <row r="7662" spans="16:16">
      <c r="P7662" s="3"/>
    </row>
    <row r="7663" spans="16:16">
      <c r="P7663" s="3"/>
    </row>
    <row r="7664" spans="16:16">
      <c r="P7664" s="3"/>
    </row>
    <row r="7665" spans="16:16">
      <c r="P7665" s="3"/>
    </row>
    <row r="7666" spans="16:16">
      <c r="P7666" s="3"/>
    </row>
    <row r="7667" spans="16:16">
      <c r="P7667" s="3"/>
    </row>
    <row r="7668" spans="16:16">
      <c r="P7668" s="3"/>
    </row>
    <row r="7669" spans="16:16">
      <c r="P7669" s="3"/>
    </row>
    <row r="7670" spans="16:16">
      <c r="P7670" s="3"/>
    </row>
    <row r="7671" spans="16:16">
      <c r="P7671" s="3"/>
    </row>
    <row r="7672" spans="16:16">
      <c r="P7672" s="3"/>
    </row>
    <row r="7673" spans="16:16">
      <c r="P7673" s="3"/>
    </row>
    <row r="7674" spans="16:16">
      <c r="P7674" s="3"/>
    </row>
    <row r="7675" spans="16:16">
      <c r="P7675" s="3"/>
    </row>
    <row r="7676" spans="16:16">
      <c r="P7676" s="3"/>
    </row>
    <row r="7677" spans="16:16">
      <c r="P7677" s="3"/>
    </row>
    <row r="7678" spans="16:16">
      <c r="P7678" s="3"/>
    </row>
    <row r="7679" spans="16:16">
      <c r="P7679" s="3"/>
    </row>
    <row r="7680" spans="16:16">
      <c r="P7680" s="3"/>
    </row>
    <row r="7681" spans="16:16">
      <c r="P7681" s="3"/>
    </row>
    <row r="7682" spans="16:16">
      <c r="P7682" s="3"/>
    </row>
    <row r="7683" spans="16:16">
      <c r="P7683" s="3"/>
    </row>
    <row r="7684" spans="16:16">
      <c r="P7684" s="3"/>
    </row>
    <row r="7685" spans="16:16">
      <c r="P7685" s="3"/>
    </row>
    <row r="7686" spans="16:16">
      <c r="P7686" s="3"/>
    </row>
    <row r="7687" spans="16:16">
      <c r="P7687" s="3"/>
    </row>
    <row r="7688" spans="16:16">
      <c r="P7688" s="3"/>
    </row>
    <row r="7689" spans="16:16">
      <c r="P7689" s="3"/>
    </row>
    <row r="7690" spans="16:16">
      <c r="P7690" s="3"/>
    </row>
    <row r="7691" spans="16:16">
      <c r="P7691" s="3"/>
    </row>
    <row r="7692" spans="16:16">
      <c r="P7692" s="3"/>
    </row>
    <row r="7693" spans="16:16">
      <c r="P7693" s="3"/>
    </row>
    <row r="7694" spans="16:16">
      <c r="P7694" s="3"/>
    </row>
    <row r="7695" spans="16:16">
      <c r="P7695" s="3"/>
    </row>
    <row r="7696" spans="16:16">
      <c r="P7696" s="3"/>
    </row>
    <row r="7697" spans="16:16">
      <c r="P7697" s="3"/>
    </row>
    <row r="7698" spans="16:16">
      <c r="P7698" s="3"/>
    </row>
    <row r="7699" spans="16:16">
      <c r="P7699" s="3"/>
    </row>
    <row r="7700" spans="16:16">
      <c r="P7700" s="3"/>
    </row>
    <row r="7701" spans="16:16">
      <c r="P7701" s="3"/>
    </row>
    <row r="7702" spans="16:16">
      <c r="P7702" s="3"/>
    </row>
    <row r="7703" spans="16:16">
      <c r="P7703" s="3"/>
    </row>
    <row r="7704" spans="16:16">
      <c r="P7704" s="3"/>
    </row>
    <row r="7705" spans="16:16">
      <c r="P7705" s="3"/>
    </row>
    <row r="7706" spans="16:16">
      <c r="P7706" s="3"/>
    </row>
    <row r="7707" spans="16:16">
      <c r="P7707" s="3"/>
    </row>
    <row r="7708" spans="16:16">
      <c r="P7708" s="3"/>
    </row>
    <row r="7709" spans="16:16">
      <c r="P7709" s="3"/>
    </row>
    <row r="7710" spans="16:16">
      <c r="P7710" s="3"/>
    </row>
    <row r="7711" spans="16:16">
      <c r="P7711" s="3"/>
    </row>
    <row r="7712" spans="16:16">
      <c r="P7712" s="3"/>
    </row>
    <row r="7713" spans="16:16">
      <c r="P7713" s="3"/>
    </row>
    <row r="7714" spans="16:16">
      <c r="P7714" s="3"/>
    </row>
    <row r="7715" spans="16:16">
      <c r="P7715" s="3"/>
    </row>
    <row r="7716" spans="16:16">
      <c r="P7716" s="3"/>
    </row>
    <row r="7717" spans="16:16">
      <c r="P7717" s="3"/>
    </row>
    <row r="7718" spans="16:16">
      <c r="P7718" s="3"/>
    </row>
    <row r="7719" spans="16:16">
      <c r="P7719" s="3"/>
    </row>
    <row r="7720" spans="16:16">
      <c r="P7720" s="3"/>
    </row>
    <row r="7721" spans="16:16">
      <c r="P7721" s="3"/>
    </row>
    <row r="7722" spans="16:16">
      <c r="P7722" s="3"/>
    </row>
    <row r="7723" spans="16:16">
      <c r="P7723" s="3"/>
    </row>
    <row r="7724" spans="16:16">
      <c r="P7724" s="3"/>
    </row>
    <row r="7725" spans="16:16">
      <c r="P7725" s="3"/>
    </row>
    <row r="7726" spans="16:16">
      <c r="P7726" s="3"/>
    </row>
    <row r="7727" spans="16:16">
      <c r="P7727" s="3"/>
    </row>
    <row r="7728" spans="16:16">
      <c r="P7728" s="3"/>
    </row>
    <row r="7729" spans="16:16">
      <c r="P7729" s="3"/>
    </row>
    <row r="7730" spans="16:16">
      <c r="P7730" s="3"/>
    </row>
    <row r="7731" spans="16:16">
      <c r="P7731" s="3"/>
    </row>
    <row r="7732" spans="16:16">
      <c r="P7732" s="3"/>
    </row>
    <row r="7733" spans="16:16">
      <c r="P7733" s="3"/>
    </row>
    <row r="7734" spans="16:16">
      <c r="P7734" s="3"/>
    </row>
    <row r="7735" spans="16:16">
      <c r="P7735" s="3"/>
    </row>
    <row r="7736" spans="16:16">
      <c r="P7736" s="3"/>
    </row>
    <row r="7737" spans="16:16">
      <c r="P7737" s="3"/>
    </row>
    <row r="7738" spans="16:16">
      <c r="P7738" s="3"/>
    </row>
    <row r="7739" spans="16:16">
      <c r="P7739" s="3"/>
    </row>
    <row r="7740" spans="16:16">
      <c r="P7740" s="3"/>
    </row>
    <row r="7741" spans="16:16">
      <c r="P7741" s="3"/>
    </row>
    <row r="7742" spans="16:16">
      <c r="P7742" s="3"/>
    </row>
    <row r="7743" spans="16:16">
      <c r="P7743" s="3"/>
    </row>
    <row r="7744" spans="16:16">
      <c r="P7744" s="3"/>
    </row>
    <row r="7745" spans="16:16">
      <c r="P7745" s="3"/>
    </row>
    <row r="7746" spans="16:16">
      <c r="P7746" s="3"/>
    </row>
    <row r="7747" spans="16:16">
      <c r="P7747" s="3"/>
    </row>
    <row r="7748" spans="16:16">
      <c r="P7748" s="3"/>
    </row>
    <row r="7749" spans="16:16">
      <c r="P7749" s="3"/>
    </row>
    <row r="7750" spans="16:16">
      <c r="P7750" s="3"/>
    </row>
    <row r="7751" spans="16:16">
      <c r="P7751" s="3"/>
    </row>
    <row r="7752" spans="16:16">
      <c r="P7752" s="3"/>
    </row>
    <row r="7753" spans="16:16">
      <c r="P7753" s="3"/>
    </row>
    <row r="7754" spans="16:16">
      <c r="P7754" s="3"/>
    </row>
    <row r="7755" spans="16:16">
      <c r="P7755" s="3"/>
    </row>
    <row r="7756" spans="16:16">
      <c r="P7756" s="3"/>
    </row>
    <row r="7757" spans="16:16">
      <c r="P7757" s="3"/>
    </row>
    <row r="7758" spans="16:16">
      <c r="P7758" s="3"/>
    </row>
    <row r="7759" spans="16:16">
      <c r="P7759" s="3"/>
    </row>
    <row r="7760" spans="16:16">
      <c r="P7760" s="3"/>
    </row>
    <row r="7761" spans="16:16">
      <c r="P7761" s="3"/>
    </row>
    <row r="7762" spans="16:16">
      <c r="P7762" s="3"/>
    </row>
    <row r="7763" spans="16:16">
      <c r="P7763" s="3"/>
    </row>
    <row r="7764" spans="16:16">
      <c r="P7764" s="3"/>
    </row>
    <row r="7765" spans="16:16">
      <c r="P7765" s="3"/>
    </row>
    <row r="7766" spans="16:16">
      <c r="P7766" s="3"/>
    </row>
    <row r="7767" spans="16:16">
      <c r="P7767" s="3"/>
    </row>
    <row r="7768" spans="16:16">
      <c r="P7768" s="3"/>
    </row>
    <row r="7769" spans="16:16">
      <c r="P7769" s="3"/>
    </row>
    <row r="7770" spans="16:16">
      <c r="P7770" s="3"/>
    </row>
    <row r="7771" spans="16:16">
      <c r="P7771" s="3"/>
    </row>
    <row r="7772" spans="16:16">
      <c r="P7772" s="3"/>
    </row>
    <row r="7773" spans="16:16">
      <c r="P7773" s="3"/>
    </row>
    <row r="7774" spans="16:16">
      <c r="P7774" s="3"/>
    </row>
    <row r="7775" spans="16:16">
      <c r="P7775" s="3"/>
    </row>
    <row r="7776" spans="16:16">
      <c r="P7776" s="3"/>
    </row>
    <row r="7777" spans="16:16">
      <c r="P7777" s="3"/>
    </row>
    <row r="7778" spans="16:16">
      <c r="P7778" s="3"/>
    </row>
    <row r="7779" spans="16:16">
      <c r="P7779" s="3"/>
    </row>
    <row r="7780" spans="16:16">
      <c r="P7780" s="3"/>
    </row>
    <row r="7781" spans="16:16">
      <c r="P7781" s="3"/>
    </row>
    <row r="7782" spans="16:16">
      <c r="P7782" s="3"/>
    </row>
    <row r="7783" spans="16:16">
      <c r="P7783" s="3"/>
    </row>
    <row r="7784" spans="16:16">
      <c r="P7784" s="3"/>
    </row>
    <row r="7785" spans="16:16">
      <c r="P7785" s="3"/>
    </row>
    <row r="7786" spans="16:16">
      <c r="P7786" s="3"/>
    </row>
    <row r="7787" spans="16:16">
      <c r="P7787" s="3"/>
    </row>
    <row r="7788" spans="16:16">
      <c r="P7788" s="3"/>
    </row>
    <row r="7789" spans="16:16">
      <c r="P7789" s="3"/>
    </row>
    <row r="7790" spans="16:16">
      <c r="P7790" s="3"/>
    </row>
    <row r="7791" spans="16:16">
      <c r="P7791" s="3"/>
    </row>
    <row r="7792" spans="16:16">
      <c r="P7792" s="3"/>
    </row>
    <row r="7793" spans="16:16">
      <c r="P7793" s="3"/>
    </row>
    <row r="7794" spans="16:16">
      <c r="P7794" s="3"/>
    </row>
    <row r="7795" spans="16:16">
      <c r="P7795" s="3"/>
    </row>
    <row r="7796" spans="16:16">
      <c r="P7796" s="3"/>
    </row>
    <row r="7797" spans="16:16">
      <c r="P7797" s="3"/>
    </row>
    <row r="7798" spans="16:16">
      <c r="P7798" s="3"/>
    </row>
    <row r="7799" spans="16:16">
      <c r="P7799" s="3"/>
    </row>
    <row r="7800" spans="16:16">
      <c r="P7800" s="3"/>
    </row>
    <row r="7801" spans="16:16">
      <c r="P7801" s="3"/>
    </row>
    <row r="7802" spans="16:16">
      <c r="P7802" s="3"/>
    </row>
    <row r="7803" spans="16:16">
      <c r="P7803" s="3"/>
    </row>
    <row r="7804" spans="16:16">
      <c r="P7804" s="3"/>
    </row>
    <row r="7805" spans="16:16">
      <c r="P7805" s="3"/>
    </row>
    <row r="7806" spans="16:16">
      <c r="P7806" s="3"/>
    </row>
    <row r="7807" spans="16:16">
      <c r="P7807" s="3"/>
    </row>
    <row r="7808" spans="16:16">
      <c r="P7808" s="3"/>
    </row>
    <row r="7809" spans="16:16">
      <c r="P7809" s="3"/>
    </row>
    <row r="7810" spans="16:16">
      <c r="P7810" s="3"/>
    </row>
    <row r="7811" spans="16:16">
      <c r="P7811" s="3"/>
    </row>
    <row r="7812" spans="16:16">
      <c r="P7812" s="3"/>
    </row>
    <row r="7813" spans="16:16">
      <c r="P7813" s="3"/>
    </row>
    <row r="7814" spans="16:16">
      <c r="P7814" s="3"/>
    </row>
    <row r="7815" spans="16:16">
      <c r="P7815" s="3"/>
    </row>
    <row r="7816" spans="16:16">
      <c r="P7816" s="3"/>
    </row>
    <row r="7817" spans="16:16">
      <c r="P7817" s="3"/>
    </row>
    <row r="7818" spans="16:16">
      <c r="P7818" s="3"/>
    </row>
    <row r="7819" spans="16:16">
      <c r="P7819" s="3"/>
    </row>
    <row r="7820" spans="16:16">
      <c r="P7820" s="3"/>
    </row>
    <row r="7821" spans="16:16">
      <c r="P7821" s="3"/>
    </row>
    <row r="7822" spans="16:16">
      <c r="P7822" s="3"/>
    </row>
    <row r="7823" spans="16:16">
      <c r="P7823" s="3"/>
    </row>
    <row r="7824" spans="16:16">
      <c r="P7824" s="3"/>
    </row>
    <row r="7825" spans="16:16">
      <c r="P7825" s="3"/>
    </row>
    <row r="7826" spans="16:16">
      <c r="P7826" s="3"/>
    </row>
    <row r="7827" spans="16:16">
      <c r="P7827" s="3"/>
    </row>
    <row r="7828" spans="16:16">
      <c r="P7828" s="3"/>
    </row>
    <row r="7829" spans="16:16">
      <c r="P7829" s="3"/>
    </row>
    <row r="7830" spans="16:16">
      <c r="P7830" s="3"/>
    </row>
    <row r="7831" spans="16:16">
      <c r="P7831" s="3"/>
    </row>
    <row r="7832" spans="16:16">
      <c r="P7832" s="3"/>
    </row>
    <row r="7833" spans="16:16">
      <c r="P7833" s="3"/>
    </row>
    <row r="7834" spans="16:16">
      <c r="P7834" s="3"/>
    </row>
    <row r="7835" spans="16:16">
      <c r="P7835" s="3"/>
    </row>
    <row r="7836" spans="16:16">
      <c r="P7836" s="3"/>
    </row>
    <row r="7837" spans="16:16">
      <c r="P7837" s="3"/>
    </row>
    <row r="7838" spans="16:16">
      <c r="P7838" s="3"/>
    </row>
    <row r="7839" spans="16:16">
      <c r="P7839" s="3"/>
    </row>
    <row r="7840" spans="16:16">
      <c r="P7840" s="3"/>
    </row>
    <row r="7841" spans="16:16">
      <c r="P7841" s="3"/>
    </row>
    <row r="7842" spans="16:16">
      <c r="P7842" s="3"/>
    </row>
    <row r="7843" spans="16:16">
      <c r="P7843" s="3"/>
    </row>
    <row r="7844" spans="16:16">
      <c r="P7844" s="3"/>
    </row>
    <row r="7845" spans="16:16">
      <c r="P7845" s="3"/>
    </row>
    <row r="7846" spans="16:16">
      <c r="P7846" s="3"/>
    </row>
    <row r="7847" spans="16:16">
      <c r="P7847" s="3"/>
    </row>
    <row r="7848" spans="16:16">
      <c r="P7848" s="3"/>
    </row>
    <row r="7849" spans="16:16">
      <c r="P7849" s="3"/>
    </row>
    <row r="7850" spans="16:16">
      <c r="P7850" s="3"/>
    </row>
    <row r="7851" spans="16:16">
      <c r="P7851" s="3"/>
    </row>
    <row r="7852" spans="16:16">
      <c r="P7852" s="3"/>
    </row>
    <row r="7853" spans="16:16">
      <c r="P7853" s="3"/>
    </row>
    <row r="7854" spans="16:16">
      <c r="P7854" s="3"/>
    </row>
    <row r="7855" spans="16:16">
      <c r="P7855" s="3"/>
    </row>
    <row r="7856" spans="16:16">
      <c r="P7856" s="3"/>
    </row>
    <row r="7857" spans="16:16">
      <c r="P7857" s="3"/>
    </row>
    <row r="7858" spans="16:16">
      <c r="P7858" s="3"/>
    </row>
    <row r="7859" spans="16:16">
      <c r="P7859" s="3"/>
    </row>
    <row r="7860" spans="16:16">
      <c r="P7860" s="3"/>
    </row>
    <row r="7861" spans="16:16">
      <c r="P7861" s="3"/>
    </row>
    <row r="7862" spans="16:16">
      <c r="P7862" s="3"/>
    </row>
    <row r="7863" spans="16:16">
      <c r="P7863" s="3"/>
    </row>
    <row r="7864" spans="16:16">
      <c r="P7864" s="3"/>
    </row>
    <row r="7865" spans="16:16">
      <c r="P7865" s="3"/>
    </row>
    <row r="7866" spans="16:16">
      <c r="P7866" s="3"/>
    </row>
    <row r="7867" spans="16:16">
      <c r="P7867" s="3"/>
    </row>
    <row r="7868" spans="16:16">
      <c r="P7868" s="3"/>
    </row>
    <row r="7869" spans="16:16">
      <c r="P7869" s="3"/>
    </row>
    <row r="7870" spans="16:16">
      <c r="P7870" s="3"/>
    </row>
    <row r="7871" spans="16:16">
      <c r="P7871" s="3"/>
    </row>
    <row r="7872" spans="16:16">
      <c r="P7872" s="3"/>
    </row>
    <row r="7873" spans="16:16">
      <c r="P7873" s="3"/>
    </row>
    <row r="7874" spans="16:16">
      <c r="P7874" s="3"/>
    </row>
    <row r="7875" spans="16:16">
      <c r="P7875" s="3"/>
    </row>
    <row r="7876" spans="16:16">
      <c r="P7876" s="3"/>
    </row>
    <row r="7877" spans="16:16">
      <c r="P7877" s="3"/>
    </row>
    <row r="7878" spans="16:16">
      <c r="P7878" s="3"/>
    </row>
    <row r="7879" spans="16:16">
      <c r="P7879" s="3"/>
    </row>
    <row r="7880" spans="16:16">
      <c r="P7880" s="3"/>
    </row>
    <row r="7881" spans="16:16">
      <c r="P7881" s="3"/>
    </row>
    <row r="7882" spans="16:16">
      <c r="P7882" s="3"/>
    </row>
    <row r="7883" spans="16:16">
      <c r="P7883" s="3"/>
    </row>
    <row r="7884" spans="16:16">
      <c r="P7884" s="3"/>
    </row>
    <row r="7885" spans="16:16">
      <c r="P7885" s="3"/>
    </row>
    <row r="7886" spans="16:16">
      <c r="P7886" s="3"/>
    </row>
    <row r="7887" spans="16:16">
      <c r="P7887" s="3"/>
    </row>
    <row r="7888" spans="16:16">
      <c r="P7888" s="3"/>
    </row>
    <row r="7889" spans="16:16">
      <c r="P7889" s="3"/>
    </row>
    <row r="7890" spans="16:16">
      <c r="P7890" s="3"/>
    </row>
    <row r="7891" spans="16:16">
      <c r="P7891" s="3"/>
    </row>
    <row r="7892" spans="16:16">
      <c r="P7892" s="3"/>
    </row>
    <row r="7893" spans="16:16">
      <c r="P7893" s="3"/>
    </row>
    <row r="7894" spans="16:16">
      <c r="P7894" s="3"/>
    </row>
    <row r="7895" spans="16:16">
      <c r="P7895" s="3"/>
    </row>
    <row r="7896" spans="16:16">
      <c r="P7896" s="3"/>
    </row>
    <row r="7897" spans="16:16">
      <c r="P7897" s="3"/>
    </row>
    <row r="7898" spans="16:16">
      <c r="P7898" s="3"/>
    </row>
    <row r="7899" spans="16:16">
      <c r="P7899" s="3"/>
    </row>
    <row r="7900" spans="16:16">
      <c r="P7900" s="3"/>
    </row>
    <row r="7901" spans="16:16">
      <c r="P7901" s="3"/>
    </row>
    <row r="7902" spans="16:16">
      <c r="P7902" s="3"/>
    </row>
    <row r="7903" spans="16:16">
      <c r="P7903" s="3"/>
    </row>
    <row r="7904" spans="16:16">
      <c r="P7904" s="3"/>
    </row>
    <row r="7905" spans="16:16">
      <c r="P7905" s="3"/>
    </row>
    <row r="7906" spans="16:16">
      <c r="P7906" s="3"/>
    </row>
    <row r="7907" spans="16:16">
      <c r="P7907" s="3"/>
    </row>
    <row r="7908" spans="16:16">
      <c r="P7908" s="3"/>
    </row>
    <row r="7909" spans="16:16">
      <c r="P7909" s="3"/>
    </row>
    <row r="7910" spans="16:16">
      <c r="P7910" s="3"/>
    </row>
    <row r="7911" spans="16:16">
      <c r="P7911" s="3"/>
    </row>
    <row r="7912" spans="16:16">
      <c r="P7912" s="3"/>
    </row>
    <row r="7913" spans="16:16">
      <c r="P7913" s="3"/>
    </row>
    <row r="7914" spans="16:16">
      <c r="P7914" s="3"/>
    </row>
    <row r="7915" spans="16:16">
      <c r="P7915" s="3"/>
    </row>
    <row r="7916" spans="16:16">
      <c r="P7916" s="3"/>
    </row>
    <row r="7917" spans="16:16">
      <c r="P7917" s="3"/>
    </row>
    <row r="7918" spans="16:16">
      <c r="P7918" s="3"/>
    </row>
    <row r="7919" spans="16:16">
      <c r="P7919" s="3"/>
    </row>
    <row r="7920" spans="16:16">
      <c r="P7920" s="3"/>
    </row>
    <row r="7921" spans="16:16">
      <c r="P7921" s="3"/>
    </row>
    <row r="7922" spans="16:16">
      <c r="P7922" s="3"/>
    </row>
    <row r="7923" spans="16:16">
      <c r="P7923" s="3"/>
    </row>
    <row r="7924" spans="16:16">
      <c r="P7924" s="3"/>
    </row>
    <row r="7925" spans="16:16">
      <c r="P7925" s="3"/>
    </row>
    <row r="7926" spans="16:16">
      <c r="P7926" s="3"/>
    </row>
    <row r="7927" spans="16:16">
      <c r="P7927" s="3"/>
    </row>
    <row r="7928" spans="16:16">
      <c r="P7928" s="3"/>
    </row>
    <row r="7929" spans="16:16">
      <c r="P7929" s="3"/>
    </row>
    <row r="7930" spans="16:16">
      <c r="P7930" s="3"/>
    </row>
    <row r="7931" spans="16:16">
      <c r="P7931" s="3"/>
    </row>
    <row r="7932" spans="16:16">
      <c r="P7932" s="3"/>
    </row>
    <row r="7933" spans="16:16">
      <c r="P7933" s="3"/>
    </row>
    <row r="7934" spans="16:16">
      <c r="P7934" s="3"/>
    </row>
    <row r="7935" spans="16:16">
      <c r="P7935" s="3"/>
    </row>
    <row r="7936" spans="16:16">
      <c r="P7936" s="3"/>
    </row>
    <row r="7937" spans="16:16">
      <c r="P7937" s="3"/>
    </row>
    <row r="7938" spans="16:16">
      <c r="P7938" s="3"/>
    </row>
    <row r="7939" spans="16:16">
      <c r="P7939" s="3"/>
    </row>
    <row r="7940" spans="16:16">
      <c r="P7940" s="3"/>
    </row>
    <row r="7941" spans="16:16">
      <c r="P7941" s="3"/>
    </row>
    <row r="7942" spans="16:16">
      <c r="P7942" s="3"/>
    </row>
    <row r="7943" spans="16:16">
      <c r="P7943" s="3"/>
    </row>
    <row r="7944" spans="16:16">
      <c r="P7944" s="3"/>
    </row>
    <row r="7945" spans="16:16">
      <c r="P7945" s="3"/>
    </row>
    <row r="7946" spans="16:16">
      <c r="P7946" s="3"/>
    </row>
    <row r="7947" spans="16:16">
      <c r="P7947" s="3"/>
    </row>
    <row r="7948" spans="16:16">
      <c r="P7948" s="3"/>
    </row>
    <row r="7949" spans="16:16">
      <c r="P7949" s="3"/>
    </row>
    <row r="7950" spans="16:16">
      <c r="P7950" s="3"/>
    </row>
    <row r="7951" spans="16:16">
      <c r="P7951" s="3"/>
    </row>
    <row r="7952" spans="16:16">
      <c r="P7952" s="3"/>
    </row>
    <row r="7953" spans="16:16">
      <c r="P7953" s="3"/>
    </row>
    <row r="7954" spans="16:16">
      <c r="P7954" s="3"/>
    </row>
    <row r="7955" spans="16:16">
      <c r="P7955" s="3"/>
    </row>
    <row r="7956" spans="16:16">
      <c r="P7956" s="3"/>
    </row>
    <row r="7957" spans="16:16">
      <c r="P7957" s="3"/>
    </row>
    <row r="7958" spans="16:16">
      <c r="P7958" s="3"/>
    </row>
    <row r="7959" spans="16:16">
      <c r="P7959" s="3"/>
    </row>
    <row r="7960" spans="16:16">
      <c r="P7960" s="3"/>
    </row>
    <row r="7961" spans="16:16">
      <c r="P7961" s="3"/>
    </row>
    <row r="7962" spans="16:16">
      <c r="P7962" s="3"/>
    </row>
    <row r="7963" spans="16:16">
      <c r="P7963" s="3"/>
    </row>
    <row r="7964" spans="16:16">
      <c r="P7964" s="3"/>
    </row>
    <row r="7965" spans="16:16">
      <c r="P7965" s="3"/>
    </row>
    <row r="7966" spans="16:16">
      <c r="P7966" s="3"/>
    </row>
    <row r="7967" spans="16:16">
      <c r="P7967" s="3"/>
    </row>
    <row r="7968" spans="16:16">
      <c r="P7968" s="3"/>
    </row>
    <row r="7969" spans="16:16">
      <c r="P7969" s="3"/>
    </row>
    <row r="7970" spans="16:16">
      <c r="P7970" s="3"/>
    </row>
    <row r="7971" spans="16:16">
      <c r="P7971" s="3"/>
    </row>
    <row r="7972" spans="16:16">
      <c r="P7972" s="3"/>
    </row>
    <row r="7973" spans="16:16">
      <c r="P7973" s="3"/>
    </row>
    <row r="7974" spans="16:16">
      <c r="P7974" s="3"/>
    </row>
    <row r="7975" spans="16:16">
      <c r="P7975" s="3"/>
    </row>
    <row r="7976" spans="16:16">
      <c r="P7976" s="3"/>
    </row>
    <row r="7977" spans="16:16">
      <c r="P7977" s="3"/>
    </row>
    <row r="7978" spans="16:16">
      <c r="P7978" s="3"/>
    </row>
    <row r="7979" spans="16:16">
      <c r="P7979" s="3"/>
    </row>
    <row r="7980" spans="16:16">
      <c r="P7980" s="3"/>
    </row>
    <row r="7981" spans="16:16">
      <c r="P7981" s="3"/>
    </row>
    <row r="7982" spans="16:16">
      <c r="P7982" s="3"/>
    </row>
    <row r="7983" spans="16:16">
      <c r="P7983" s="3"/>
    </row>
    <row r="7984" spans="16:16">
      <c r="P7984" s="3"/>
    </row>
    <row r="7985" spans="16:16">
      <c r="P7985" s="3"/>
    </row>
    <row r="7986" spans="16:16">
      <c r="P7986" s="3"/>
    </row>
    <row r="7987" spans="16:16">
      <c r="P7987" s="3"/>
    </row>
    <row r="7988" spans="16:16">
      <c r="P7988" s="3"/>
    </row>
    <row r="7989" spans="16:16">
      <c r="P7989" s="3"/>
    </row>
    <row r="7990" spans="16:16">
      <c r="P7990" s="3"/>
    </row>
    <row r="7991" spans="16:16">
      <c r="P7991" s="3"/>
    </row>
    <row r="7992" spans="16:16">
      <c r="P7992" s="3"/>
    </row>
    <row r="7993" spans="16:16">
      <c r="P7993" s="3"/>
    </row>
    <row r="7994" spans="16:16">
      <c r="P7994" s="3"/>
    </row>
    <row r="7995" spans="16:16">
      <c r="P7995" s="3"/>
    </row>
    <row r="7996" spans="16:16">
      <c r="P7996" s="3"/>
    </row>
    <row r="7997" spans="16:16">
      <c r="P7997" s="3"/>
    </row>
    <row r="7998" spans="16:16">
      <c r="P7998" s="3"/>
    </row>
    <row r="7999" spans="16:16">
      <c r="P7999" s="3"/>
    </row>
    <row r="8000" spans="16:16">
      <c r="P8000" s="3"/>
    </row>
    <row r="8001" spans="16:16">
      <c r="P8001" s="3"/>
    </row>
    <row r="8002" spans="16:16">
      <c r="P8002" s="3"/>
    </row>
    <row r="8003" spans="16:16">
      <c r="P8003" s="3"/>
    </row>
    <row r="8004" spans="16:16">
      <c r="P8004" s="3"/>
    </row>
    <row r="8005" spans="16:16">
      <c r="P8005" s="3"/>
    </row>
    <row r="8006" spans="16:16">
      <c r="P8006" s="3"/>
    </row>
    <row r="8007" spans="16:16">
      <c r="P8007" s="3"/>
    </row>
    <row r="8008" spans="16:16">
      <c r="P8008" s="3"/>
    </row>
    <row r="8009" spans="16:16">
      <c r="P8009" s="3"/>
    </row>
    <row r="8010" spans="16:16">
      <c r="P8010" s="3"/>
    </row>
    <row r="8011" spans="16:16">
      <c r="P8011" s="3"/>
    </row>
    <row r="8012" spans="16:16">
      <c r="P8012" s="3"/>
    </row>
    <row r="8013" spans="16:16">
      <c r="P8013" s="3"/>
    </row>
    <row r="8014" spans="16:16">
      <c r="P8014" s="3"/>
    </row>
    <row r="8015" spans="16:16">
      <c r="P8015" s="3"/>
    </row>
    <row r="8016" spans="16:16">
      <c r="P8016" s="3"/>
    </row>
    <row r="8017" spans="16:16">
      <c r="P8017" s="3"/>
    </row>
    <row r="8018" spans="16:16">
      <c r="P8018" s="3"/>
    </row>
    <row r="8019" spans="16:16">
      <c r="P8019" s="3"/>
    </row>
    <row r="8020" spans="16:16">
      <c r="P8020" s="3"/>
    </row>
    <row r="8021" spans="16:16">
      <c r="P8021" s="3"/>
    </row>
    <row r="8022" spans="16:16">
      <c r="P8022" s="3"/>
    </row>
    <row r="8023" spans="16:16">
      <c r="P8023" s="3"/>
    </row>
    <row r="8024" spans="16:16">
      <c r="P8024" s="3"/>
    </row>
    <row r="8025" spans="16:16">
      <c r="P8025" s="3"/>
    </row>
    <row r="8026" spans="16:16">
      <c r="P8026" s="3"/>
    </row>
    <row r="8027" spans="16:16">
      <c r="P8027" s="3"/>
    </row>
    <row r="8028" spans="16:16">
      <c r="P8028" s="3"/>
    </row>
    <row r="8029" spans="16:16">
      <c r="P8029" s="3"/>
    </row>
    <row r="8030" spans="16:16">
      <c r="P8030" s="3"/>
    </row>
    <row r="8031" spans="16:16">
      <c r="P8031" s="3"/>
    </row>
    <row r="8032" spans="16:16">
      <c r="P8032" s="3"/>
    </row>
    <row r="8033" spans="16:16">
      <c r="P8033" s="3"/>
    </row>
    <row r="8034" spans="16:16">
      <c r="P8034" s="3"/>
    </row>
    <row r="8035" spans="16:16">
      <c r="P8035" s="3"/>
    </row>
    <row r="8036" spans="16:16">
      <c r="P8036" s="3"/>
    </row>
    <row r="8037" spans="16:16">
      <c r="P8037" s="3"/>
    </row>
    <row r="8038" spans="16:16">
      <c r="P8038" s="3"/>
    </row>
    <row r="8039" spans="16:16">
      <c r="P8039" s="3"/>
    </row>
    <row r="8040" spans="16:16">
      <c r="P8040" s="3"/>
    </row>
    <row r="8041" spans="16:16">
      <c r="P8041" s="3"/>
    </row>
    <row r="8042" spans="16:16">
      <c r="P8042" s="3"/>
    </row>
    <row r="8043" spans="16:16">
      <c r="P8043" s="3"/>
    </row>
    <row r="8044" spans="16:16">
      <c r="P8044" s="3"/>
    </row>
    <row r="8045" spans="16:16">
      <c r="P8045" s="3"/>
    </row>
    <row r="8046" spans="16:16">
      <c r="P8046" s="3"/>
    </row>
    <row r="8047" spans="16:16">
      <c r="P8047" s="3"/>
    </row>
    <row r="8048" spans="16:16">
      <c r="P8048" s="3"/>
    </row>
    <row r="8049" spans="16:16">
      <c r="P8049" s="3"/>
    </row>
    <row r="8050" spans="16:16">
      <c r="P8050" s="3"/>
    </row>
    <row r="8051" spans="16:16">
      <c r="P8051" s="3"/>
    </row>
    <row r="8052" spans="16:16">
      <c r="P8052" s="3"/>
    </row>
    <row r="8053" spans="16:16">
      <c r="P8053" s="3"/>
    </row>
    <row r="8054" spans="16:16">
      <c r="P8054" s="3"/>
    </row>
    <row r="8055" spans="16:16">
      <c r="P8055" s="3"/>
    </row>
    <row r="8056" spans="16:16">
      <c r="P8056" s="3"/>
    </row>
    <row r="8057" spans="16:16">
      <c r="P8057" s="3"/>
    </row>
    <row r="8058" spans="16:16">
      <c r="P8058" s="3"/>
    </row>
    <row r="8059" spans="16:16">
      <c r="P8059" s="3"/>
    </row>
    <row r="8060" spans="16:16">
      <c r="P8060" s="3"/>
    </row>
    <row r="8061" spans="16:16">
      <c r="P8061" s="3"/>
    </row>
    <row r="8062" spans="16:16">
      <c r="P8062" s="3"/>
    </row>
    <row r="8063" spans="16:16">
      <c r="P8063" s="3"/>
    </row>
    <row r="8064" spans="16:16">
      <c r="P8064" s="3"/>
    </row>
    <row r="8065" spans="16:16">
      <c r="P8065" s="3"/>
    </row>
    <row r="8066" spans="16:16">
      <c r="P8066" s="3"/>
    </row>
    <row r="8067" spans="16:16">
      <c r="P8067" s="3"/>
    </row>
    <row r="8068" spans="16:16">
      <c r="P8068" s="3"/>
    </row>
    <row r="8069" spans="16:16">
      <c r="P8069" s="3"/>
    </row>
    <row r="8070" spans="16:16">
      <c r="P8070" s="3"/>
    </row>
    <row r="8071" spans="16:16">
      <c r="P8071" s="3"/>
    </row>
    <row r="8072" spans="16:16">
      <c r="P8072" s="3"/>
    </row>
    <row r="8073" spans="16:16">
      <c r="P8073" s="3"/>
    </row>
    <row r="8074" spans="16:16">
      <c r="P8074" s="3"/>
    </row>
    <row r="8075" spans="16:16">
      <c r="P8075" s="3"/>
    </row>
    <row r="8076" spans="16:16">
      <c r="P8076" s="3"/>
    </row>
    <row r="8077" spans="16:16">
      <c r="P8077" s="3"/>
    </row>
    <row r="8078" spans="16:16">
      <c r="P8078" s="3"/>
    </row>
    <row r="8079" spans="16:16">
      <c r="P8079" s="3"/>
    </row>
    <row r="8080" spans="16:16">
      <c r="P8080" s="3"/>
    </row>
    <row r="8081" spans="16:16">
      <c r="P8081" s="3"/>
    </row>
    <row r="8082" spans="16:16">
      <c r="P8082" s="3"/>
    </row>
    <row r="8083" spans="16:16">
      <c r="P8083" s="3"/>
    </row>
    <row r="8084" spans="16:16">
      <c r="P8084" s="3"/>
    </row>
    <row r="8085" spans="16:16">
      <c r="P8085" s="3"/>
    </row>
    <row r="8086" spans="16:16">
      <c r="P8086" s="3"/>
    </row>
    <row r="8087" spans="16:16">
      <c r="P8087" s="3"/>
    </row>
    <row r="8088" spans="16:16">
      <c r="P8088" s="3"/>
    </row>
    <row r="8089" spans="16:16">
      <c r="P8089" s="3"/>
    </row>
    <row r="8090" spans="16:16">
      <c r="P8090" s="3"/>
    </row>
    <row r="8091" spans="16:16">
      <c r="P8091" s="3"/>
    </row>
    <row r="8092" spans="16:16">
      <c r="P8092" s="3"/>
    </row>
    <row r="8093" spans="16:16">
      <c r="P8093" s="3"/>
    </row>
    <row r="8094" spans="16:16">
      <c r="P8094" s="3"/>
    </row>
    <row r="8095" spans="16:16">
      <c r="P8095" s="3"/>
    </row>
    <row r="8096" spans="16:16">
      <c r="P8096" s="3"/>
    </row>
    <row r="8097" spans="16:16">
      <c r="P8097" s="3"/>
    </row>
    <row r="8098" spans="16:16">
      <c r="P8098" s="3"/>
    </row>
    <row r="8099" spans="16:16">
      <c r="P8099" s="3"/>
    </row>
    <row r="8100" spans="16:16">
      <c r="P8100" s="3"/>
    </row>
    <row r="8101" spans="16:16">
      <c r="P8101" s="3"/>
    </row>
    <row r="8102" spans="16:16">
      <c r="P8102" s="3"/>
    </row>
    <row r="8103" spans="16:16">
      <c r="P8103" s="3"/>
    </row>
    <row r="8104" spans="16:16">
      <c r="P8104" s="3"/>
    </row>
    <row r="8105" spans="16:16">
      <c r="P8105" s="3"/>
    </row>
    <row r="8106" spans="16:16">
      <c r="P8106" s="3"/>
    </row>
    <row r="8107" spans="16:16">
      <c r="P8107" s="3"/>
    </row>
    <row r="8108" spans="16:16">
      <c r="P8108" s="3"/>
    </row>
    <row r="8109" spans="16:16">
      <c r="P8109" s="3"/>
    </row>
    <row r="8110" spans="16:16">
      <c r="P8110" s="3"/>
    </row>
    <row r="8111" spans="16:16">
      <c r="P8111" s="3"/>
    </row>
    <row r="8112" spans="16:16">
      <c r="P8112" s="3"/>
    </row>
    <row r="8113" spans="16:16">
      <c r="P8113" s="3"/>
    </row>
    <row r="8114" spans="16:16">
      <c r="P8114" s="3"/>
    </row>
    <row r="8115" spans="16:16">
      <c r="P8115" s="3"/>
    </row>
    <row r="8116" spans="16:16">
      <c r="P8116" s="3"/>
    </row>
    <row r="8117" spans="16:16">
      <c r="P8117" s="3"/>
    </row>
    <row r="8118" spans="16:16">
      <c r="P8118" s="3"/>
    </row>
    <row r="8119" spans="16:16">
      <c r="P8119" s="3"/>
    </row>
    <row r="8120" spans="16:16">
      <c r="P8120" s="3"/>
    </row>
    <row r="8121" spans="16:16">
      <c r="P8121" s="3"/>
    </row>
    <row r="8122" spans="16:16">
      <c r="P8122" s="3"/>
    </row>
    <row r="8123" spans="16:16">
      <c r="P8123" s="3"/>
    </row>
    <row r="8124" spans="16:16">
      <c r="P8124" s="3"/>
    </row>
    <row r="8125" spans="16:16">
      <c r="P8125" s="3"/>
    </row>
    <row r="8126" spans="16:16">
      <c r="P8126" s="3"/>
    </row>
    <row r="8127" spans="16:16">
      <c r="P8127" s="3"/>
    </row>
    <row r="8128" spans="16:16">
      <c r="P8128" s="3"/>
    </row>
    <row r="8129" spans="16:16">
      <c r="P8129" s="3"/>
    </row>
    <row r="8130" spans="16:16">
      <c r="P8130" s="3"/>
    </row>
    <row r="8131" spans="16:16">
      <c r="P8131" s="3"/>
    </row>
    <row r="8132" spans="16:16">
      <c r="P8132" s="3"/>
    </row>
    <row r="8133" spans="16:16">
      <c r="P8133" s="3"/>
    </row>
    <row r="8134" spans="16:16">
      <c r="P8134" s="3"/>
    </row>
    <row r="8135" spans="16:16">
      <c r="P8135" s="3"/>
    </row>
    <row r="8136" spans="16:16">
      <c r="P8136" s="3"/>
    </row>
    <row r="8137" spans="16:16">
      <c r="P8137" s="3"/>
    </row>
    <row r="8138" spans="16:16">
      <c r="P8138" s="3"/>
    </row>
    <row r="8139" spans="16:16">
      <c r="P8139" s="3"/>
    </row>
    <row r="8140" spans="16:16">
      <c r="P8140" s="3"/>
    </row>
    <row r="8141" spans="16:16">
      <c r="P8141" s="3"/>
    </row>
    <row r="8142" spans="16:16">
      <c r="P8142" s="3"/>
    </row>
    <row r="8143" spans="16:16">
      <c r="P8143" s="3"/>
    </row>
    <row r="8144" spans="16:16">
      <c r="P8144" s="3"/>
    </row>
    <row r="8145" spans="16:16">
      <c r="P8145" s="3"/>
    </row>
    <row r="8146" spans="16:16">
      <c r="P8146" s="3"/>
    </row>
    <row r="8147" spans="16:16">
      <c r="P8147" s="3"/>
    </row>
    <row r="8148" spans="16:16">
      <c r="P8148" s="3"/>
    </row>
    <row r="8149" spans="16:16">
      <c r="P8149" s="3"/>
    </row>
    <row r="8150" spans="16:16">
      <c r="P8150" s="3"/>
    </row>
    <row r="8151" spans="16:16">
      <c r="P8151" s="3"/>
    </row>
    <row r="8152" spans="16:16">
      <c r="P8152" s="3"/>
    </row>
    <row r="8153" spans="16:16">
      <c r="P8153" s="3"/>
    </row>
    <row r="8154" spans="16:16">
      <c r="P8154" s="3"/>
    </row>
    <row r="8155" spans="16:16">
      <c r="P8155" s="3"/>
    </row>
    <row r="8156" spans="16:16">
      <c r="P8156" s="3"/>
    </row>
    <row r="8157" spans="16:16">
      <c r="P8157" s="3"/>
    </row>
    <row r="8158" spans="16:16">
      <c r="P8158" s="3"/>
    </row>
    <row r="8159" spans="16:16">
      <c r="P8159" s="3"/>
    </row>
    <row r="8160" spans="16:16">
      <c r="P8160" s="3"/>
    </row>
    <row r="8161" spans="16:16">
      <c r="P8161" s="3"/>
    </row>
    <row r="8162" spans="16:16">
      <c r="P8162" s="3"/>
    </row>
    <row r="8163" spans="16:16">
      <c r="P8163" s="3"/>
    </row>
    <row r="8164" spans="16:16">
      <c r="P8164" s="3"/>
    </row>
    <row r="8165" spans="16:16">
      <c r="P8165" s="3"/>
    </row>
    <row r="8166" spans="16:16">
      <c r="P8166" s="3"/>
    </row>
    <row r="8167" spans="16:16">
      <c r="P8167" s="3"/>
    </row>
    <row r="8168" spans="16:16">
      <c r="P8168" s="3"/>
    </row>
    <row r="8169" spans="16:16">
      <c r="P8169" s="3"/>
    </row>
    <row r="8170" spans="16:16">
      <c r="P8170" s="3"/>
    </row>
    <row r="8171" spans="16:16">
      <c r="P8171" s="3"/>
    </row>
    <row r="8172" spans="16:16">
      <c r="P8172" s="3"/>
    </row>
    <row r="8173" spans="16:16">
      <c r="P8173" s="3"/>
    </row>
    <row r="8174" spans="16:16">
      <c r="P8174" s="3"/>
    </row>
    <row r="8175" spans="16:16">
      <c r="P8175" s="3"/>
    </row>
    <row r="8176" spans="16:16">
      <c r="P8176" s="3"/>
    </row>
    <row r="8177" spans="16:16">
      <c r="P8177" s="3"/>
    </row>
    <row r="8178" spans="16:16">
      <c r="P8178" s="3"/>
    </row>
    <row r="8179" spans="16:16">
      <c r="P8179" s="3"/>
    </row>
    <row r="8180" spans="16:16">
      <c r="P8180" s="3"/>
    </row>
    <row r="8181" spans="16:16">
      <c r="P8181" s="3"/>
    </row>
    <row r="8182" spans="16:16">
      <c r="P8182" s="3"/>
    </row>
    <row r="8183" spans="16:16">
      <c r="P8183" s="3"/>
    </row>
    <row r="8184" spans="16:16">
      <c r="P8184" s="3"/>
    </row>
    <row r="8185" spans="16:16">
      <c r="P8185" s="3"/>
    </row>
    <row r="8186" spans="16:16">
      <c r="P8186" s="3"/>
    </row>
    <row r="8187" spans="16:16">
      <c r="P8187" s="3"/>
    </row>
    <row r="8188" spans="16:16">
      <c r="P8188" s="3"/>
    </row>
    <row r="8189" spans="16:16">
      <c r="P8189" s="3"/>
    </row>
    <row r="8190" spans="16:16">
      <c r="P8190" s="3"/>
    </row>
    <row r="8191" spans="16:16">
      <c r="P8191" s="3"/>
    </row>
    <row r="8192" spans="16:16">
      <c r="P8192" s="3"/>
    </row>
    <row r="8193" spans="16:16">
      <c r="P8193" s="3"/>
    </row>
    <row r="8194" spans="16:16">
      <c r="P8194" s="3"/>
    </row>
    <row r="8195" spans="16:16">
      <c r="P8195" s="3"/>
    </row>
    <row r="8196" spans="16:16">
      <c r="P8196" s="3"/>
    </row>
    <row r="8197" spans="16:16">
      <c r="P8197" s="3"/>
    </row>
    <row r="8198" spans="16:16">
      <c r="P8198" s="3"/>
    </row>
    <row r="8199" spans="16:16">
      <c r="P8199" s="3"/>
    </row>
    <row r="8200" spans="16:16">
      <c r="P8200" s="3"/>
    </row>
    <row r="8201" spans="16:16">
      <c r="P8201" s="3"/>
    </row>
    <row r="8202" spans="16:16">
      <c r="P8202" s="3"/>
    </row>
    <row r="8203" spans="16:16">
      <c r="P8203" s="3"/>
    </row>
    <row r="8204" spans="16:16">
      <c r="P8204" s="3"/>
    </row>
    <row r="8205" spans="16:16">
      <c r="P8205" s="3"/>
    </row>
    <row r="8206" spans="16:16">
      <c r="P8206" s="3"/>
    </row>
    <row r="8207" spans="16:16">
      <c r="P8207" s="3"/>
    </row>
    <row r="8208" spans="16:16">
      <c r="P8208" s="3"/>
    </row>
    <row r="8209" spans="16:16">
      <c r="P8209" s="3"/>
    </row>
    <row r="8210" spans="16:16">
      <c r="P8210" s="3"/>
    </row>
    <row r="8211" spans="16:16">
      <c r="P8211" s="3"/>
    </row>
    <row r="8212" spans="16:16">
      <c r="P8212" s="3"/>
    </row>
    <row r="8213" spans="16:16">
      <c r="P8213" s="3"/>
    </row>
    <row r="8214" spans="16:16">
      <c r="P8214" s="3"/>
    </row>
    <row r="8215" spans="16:16">
      <c r="P8215" s="3"/>
    </row>
    <row r="8216" spans="16:16">
      <c r="P8216" s="3"/>
    </row>
    <row r="8217" spans="16:16">
      <c r="P8217" s="3"/>
    </row>
    <row r="8218" spans="16:16">
      <c r="P8218" s="3"/>
    </row>
    <row r="8219" spans="16:16">
      <c r="P8219" s="3"/>
    </row>
    <row r="8220" spans="16:16">
      <c r="P8220" s="3"/>
    </row>
    <row r="8221" spans="16:16">
      <c r="P8221" s="3"/>
    </row>
    <row r="8222" spans="16:16">
      <c r="P8222" s="3"/>
    </row>
    <row r="8223" spans="16:16">
      <c r="P8223" s="3"/>
    </row>
    <row r="8224" spans="16:16">
      <c r="P8224" s="3"/>
    </row>
    <row r="8225" spans="16:16">
      <c r="P8225" s="3"/>
    </row>
    <row r="8226" spans="16:16">
      <c r="P8226" s="3"/>
    </row>
    <row r="8227" spans="16:16">
      <c r="P8227" s="3"/>
    </row>
    <row r="8228" spans="16:16">
      <c r="P8228" s="3"/>
    </row>
    <row r="8229" spans="16:16">
      <c r="P8229" s="3"/>
    </row>
    <row r="8230" spans="16:16">
      <c r="P8230" s="3"/>
    </row>
    <row r="8231" spans="16:16">
      <c r="P8231" s="3"/>
    </row>
    <row r="8232" spans="16:16">
      <c r="P8232" s="3"/>
    </row>
    <row r="8233" spans="16:16">
      <c r="P8233" s="3"/>
    </row>
    <row r="8234" spans="16:16">
      <c r="P8234" s="3"/>
    </row>
    <row r="8235" spans="16:16">
      <c r="P8235" s="3"/>
    </row>
    <row r="8236" spans="16:16">
      <c r="P8236" s="3"/>
    </row>
    <row r="8237" spans="16:16">
      <c r="P8237" s="3"/>
    </row>
    <row r="8238" spans="16:16">
      <c r="P8238" s="3"/>
    </row>
    <row r="8239" spans="16:16">
      <c r="P8239" s="3"/>
    </row>
    <row r="8240" spans="16:16">
      <c r="P8240" s="3"/>
    </row>
    <row r="8241" spans="16:16">
      <c r="P8241" s="3"/>
    </row>
    <row r="8242" spans="16:16">
      <c r="P8242" s="3"/>
    </row>
    <row r="8243" spans="16:16">
      <c r="P8243" s="3"/>
    </row>
    <row r="8244" spans="16:16">
      <c r="P8244" s="3"/>
    </row>
    <row r="8245" spans="16:16">
      <c r="P8245" s="3"/>
    </row>
    <row r="8246" spans="16:16">
      <c r="P8246" s="3"/>
    </row>
    <row r="8247" spans="16:16">
      <c r="P8247" s="3"/>
    </row>
    <row r="8248" spans="16:16">
      <c r="P8248" s="3"/>
    </row>
    <row r="8249" spans="16:16">
      <c r="P8249" s="3"/>
    </row>
    <row r="8250" spans="16:16">
      <c r="P8250" s="3"/>
    </row>
    <row r="8251" spans="16:16">
      <c r="P8251" s="3"/>
    </row>
    <row r="8252" spans="16:16">
      <c r="P8252" s="3"/>
    </row>
    <row r="8253" spans="16:16">
      <c r="P8253" s="3"/>
    </row>
    <row r="8254" spans="16:16">
      <c r="P8254" s="3"/>
    </row>
    <row r="8255" spans="16:16">
      <c r="P8255" s="3"/>
    </row>
    <row r="8256" spans="16:16">
      <c r="P8256" s="3"/>
    </row>
    <row r="8257" spans="16:16">
      <c r="P8257" s="3"/>
    </row>
    <row r="8258" spans="16:16">
      <c r="P8258" s="3"/>
    </row>
    <row r="8259" spans="16:16">
      <c r="P8259" s="3"/>
    </row>
    <row r="8260" spans="16:16">
      <c r="P8260" s="3"/>
    </row>
    <row r="8261" spans="16:16">
      <c r="P8261" s="3"/>
    </row>
    <row r="8262" spans="16:16">
      <c r="P8262" s="3"/>
    </row>
    <row r="8263" spans="16:16">
      <c r="P8263" s="3"/>
    </row>
    <row r="8264" spans="16:16">
      <c r="P8264" s="3"/>
    </row>
    <row r="8265" spans="16:16">
      <c r="P8265" s="3"/>
    </row>
    <row r="8266" spans="16:16">
      <c r="P8266" s="3"/>
    </row>
    <row r="8267" spans="16:16">
      <c r="P8267" s="3"/>
    </row>
    <row r="8268" spans="16:16">
      <c r="P8268" s="3"/>
    </row>
    <row r="8269" spans="16:16">
      <c r="P8269" s="3"/>
    </row>
    <row r="8270" spans="16:16">
      <c r="P8270" s="3"/>
    </row>
    <row r="8271" spans="16:16">
      <c r="P8271" s="3"/>
    </row>
    <row r="8272" spans="16:16">
      <c r="P8272" s="3"/>
    </row>
    <row r="8273" spans="16:16">
      <c r="P8273" s="3"/>
    </row>
    <row r="8274" spans="16:16">
      <c r="P8274" s="3"/>
    </row>
    <row r="8275" spans="16:16">
      <c r="P8275" s="3"/>
    </row>
    <row r="8276" spans="16:16">
      <c r="P8276" s="3"/>
    </row>
    <row r="8277" spans="16:16">
      <c r="P8277" s="3"/>
    </row>
    <row r="8278" spans="16:16">
      <c r="P8278" s="3"/>
    </row>
    <row r="8279" spans="16:16">
      <c r="P8279" s="3"/>
    </row>
    <row r="8280" spans="16:16">
      <c r="P8280" s="3"/>
    </row>
    <row r="8281" spans="16:16">
      <c r="P8281" s="3"/>
    </row>
    <row r="8282" spans="16:16">
      <c r="P8282" s="3"/>
    </row>
    <row r="8283" spans="16:16">
      <c r="P8283" s="3"/>
    </row>
    <row r="8284" spans="16:16">
      <c r="P8284" s="3"/>
    </row>
    <row r="8285" spans="16:16">
      <c r="P8285" s="3"/>
    </row>
    <row r="8286" spans="16:16">
      <c r="P8286" s="3"/>
    </row>
    <row r="8287" spans="16:16">
      <c r="P8287" s="3"/>
    </row>
    <row r="8288" spans="16:16">
      <c r="P8288" s="3"/>
    </row>
    <row r="8289" spans="16:16">
      <c r="P8289" s="3"/>
    </row>
    <row r="8290" spans="16:16">
      <c r="P8290" s="3"/>
    </row>
    <row r="8291" spans="16:16">
      <c r="P8291" s="3"/>
    </row>
    <row r="8292" spans="16:16">
      <c r="P8292" s="3"/>
    </row>
    <row r="8293" spans="16:16">
      <c r="P8293" s="3"/>
    </row>
    <row r="8294" spans="16:16">
      <c r="P8294" s="3"/>
    </row>
    <row r="8295" spans="16:16">
      <c r="P8295" s="3"/>
    </row>
    <row r="8296" spans="16:16">
      <c r="P8296" s="3"/>
    </row>
    <row r="8297" spans="16:16">
      <c r="P8297" s="3"/>
    </row>
    <row r="8298" spans="16:16">
      <c r="P8298" s="3"/>
    </row>
    <row r="8299" spans="16:16">
      <c r="P8299" s="3"/>
    </row>
    <row r="8300" spans="16:16">
      <c r="P8300" s="3"/>
    </row>
    <row r="8301" spans="16:16">
      <c r="P8301" s="3"/>
    </row>
    <row r="8302" spans="16:16">
      <c r="P8302" s="3"/>
    </row>
    <row r="8303" spans="16:16">
      <c r="P8303" s="3"/>
    </row>
    <row r="8304" spans="16:16">
      <c r="P8304" s="3"/>
    </row>
    <row r="8305" spans="16:16">
      <c r="P8305" s="3"/>
    </row>
    <row r="8306" spans="16:16">
      <c r="P8306" s="3"/>
    </row>
    <row r="8307" spans="16:16">
      <c r="P8307" s="3"/>
    </row>
    <row r="8308" spans="16:16">
      <c r="P8308" s="3"/>
    </row>
    <row r="8309" spans="16:16">
      <c r="P8309" s="3"/>
    </row>
    <row r="8310" spans="16:16">
      <c r="P8310" s="3"/>
    </row>
    <row r="8311" spans="16:16">
      <c r="P8311" s="3"/>
    </row>
    <row r="8312" spans="16:16">
      <c r="P8312" s="3"/>
    </row>
    <row r="8313" spans="16:16">
      <c r="P8313" s="3"/>
    </row>
    <row r="8314" spans="16:16">
      <c r="P8314" s="3"/>
    </row>
    <row r="8315" spans="16:16">
      <c r="P8315" s="3"/>
    </row>
    <row r="8316" spans="16:16">
      <c r="P8316" s="3"/>
    </row>
    <row r="8317" spans="16:16">
      <c r="P8317" s="3"/>
    </row>
    <row r="8318" spans="16:16">
      <c r="P8318" s="3"/>
    </row>
    <row r="8319" spans="16:16">
      <c r="P8319" s="3"/>
    </row>
    <row r="8320" spans="16:16">
      <c r="P8320" s="3"/>
    </row>
    <row r="8321" spans="16:16">
      <c r="P8321" s="3"/>
    </row>
    <row r="8322" spans="16:16">
      <c r="P8322" s="3"/>
    </row>
    <row r="8323" spans="16:16">
      <c r="P8323" s="3"/>
    </row>
    <row r="8324" spans="16:16">
      <c r="P8324" s="3"/>
    </row>
    <row r="8325" spans="16:16">
      <c r="P8325" s="3"/>
    </row>
    <row r="8326" spans="16:16">
      <c r="P8326" s="3"/>
    </row>
    <row r="8327" spans="16:16">
      <c r="P8327" s="3"/>
    </row>
    <row r="8328" spans="16:16">
      <c r="P8328" s="3"/>
    </row>
    <row r="8329" spans="16:16">
      <c r="P8329" s="3"/>
    </row>
    <row r="8330" spans="16:16">
      <c r="P8330" s="3"/>
    </row>
    <row r="8331" spans="16:16">
      <c r="P8331" s="3"/>
    </row>
    <row r="8332" spans="16:16">
      <c r="P8332" s="3"/>
    </row>
    <row r="8333" spans="16:16">
      <c r="P8333" s="3"/>
    </row>
    <row r="8334" spans="16:16">
      <c r="P8334" s="3"/>
    </row>
    <row r="8335" spans="16:16">
      <c r="P8335" s="3"/>
    </row>
    <row r="8336" spans="16:16">
      <c r="P8336" s="3"/>
    </row>
    <row r="8337" spans="16:16">
      <c r="P8337" s="3"/>
    </row>
    <row r="8338" spans="16:16">
      <c r="P8338" s="3"/>
    </row>
    <row r="8339" spans="16:16">
      <c r="P8339" s="3"/>
    </row>
    <row r="8340" spans="16:16">
      <c r="P8340" s="3"/>
    </row>
    <row r="8341" spans="16:16">
      <c r="P8341" s="3"/>
    </row>
    <row r="8342" spans="16:16">
      <c r="P8342" s="3"/>
    </row>
    <row r="8343" spans="16:16">
      <c r="P8343" s="3"/>
    </row>
    <row r="8344" spans="16:16">
      <c r="P8344" s="3"/>
    </row>
    <row r="8345" spans="16:16">
      <c r="P8345" s="3"/>
    </row>
    <row r="8346" spans="16:16">
      <c r="P8346" s="3"/>
    </row>
    <row r="8347" spans="16:16">
      <c r="P8347" s="3"/>
    </row>
    <row r="8348" spans="16:16">
      <c r="P8348" s="3"/>
    </row>
    <row r="8349" spans="16:16">
      <c r="P8349" s="3"/>
    </row>
    <row r="8350" spans="16:16">
      <c r="P8350" s="3"/>
    </row>
    <row r="8351" spans="16:16">
      <c r="P8351" s="3"/>
    </row>
    <row r="8352" spans="16:16">
      <c r="P8352" s="3"/>
    </row>
    <row r="8353" spans="16:16">
      <c r="P8353" s="3"/>
    </row>
    <row r="8354" spans="16:16">
      <c r="P8354" s="3"/>
    </row>
    <row r="8355" spans="16:16">
      <c r="P8355" s="3"/>
    </row>
    <row r="8356" spans="16:16">
      <c r="P8356" s="3"/>
    </row>
    <row r="8357" spans="16:16">
      <c r="P8357" s="3"/>
    </row>
    <row r="8358" spans="16:16">
      <c r="P8358" s="3"/>
    </row>
    <row r="8359" spans="16:16">
      <c r="P8359" s="3"/>
    </row>
    <row r="8360" spans="16:16">
      <c r="P8360" s="3"/>
    </row>
    <row r="8361" spans="16:16">
      <c r="P8361" s="3"/>
    </row>
    <row r="8362" spans="16:16">
      <c r="P8362" s="3"/>
    </row>
    <row r="8363" spans="16:16">
      <c r="P8363" s="3"/>
    </row>
    <row r="8364" spans="16:16">
      <c r="P8364" s="3"/>
    </row>
    <row r="8365" spans="16:16">
      <c r="P8365" s="3"/>
    </row>
    <row r="8366" spans="16:16">
      <c r="P8366" s="3"/>
    </row>
    <row r="8367" spans="16:16">
      <c r="P8367" s="3"/>
    </row>
    <row r="8368" spans="16:16">
      <c r="P8368" s="3"/>
    </row>
    <row r="8369" spans="16:16">
      <c r="P8369" s="3"/>
    </row>
    <row r="8370" spans="16:16">
      <c r="P8370" s="3"/>
    </row>
    <row r="8371" spans="16:16">
      <c r="P8371" s="3"/>
    </row>
    <row r="8372" spans="16:16">
      <c r="P8372" s="3"/>
    </row>
    <row r="8373" spans="16:16">
      <c r="P8373" s="3"/>
    </row>
    <row r="8374" spans="16:16">
      <c r="P8374" s="3"/>
    </row>
    <row r="8375" spans="16:16">
      <c r="P8375" s="3"/>
    </row>
    <row r="8376" spans="16:16">
      <c r="P8376" s="3"/>
    </row>
    <row r="8377" spans="16:16">
      <c r="P8377" s="3"/>
    </row>
    <row r="8378" spans="16:16">
      <c r="P8378" s="3"/>
    </row>
    <row r="8379" spans="16:16">
      <c r="P8379" s="3"/>
    </row>
    <row r="8380" spans="16:16">
      <c r="P8380" s="3"/>
    </row>
    <row r="8381" spans="16:16">
      <c r="P8381" s="3"/>
    </row>
    <row r="8382" spans="16:16">
      <c r="P8382" s="3"/>
    </row>
    <row r="8383" spans="16:16">
      <c r="P8383" s="3"/>
    </row>
    <row r="8384" spans="16:16">
      <c r="P8384" s="3"/>
    </row>
    <row r="8385" spans="16:16">
      <c r="P8385" s="3"/>
    </row>
    <row r="8386" spans="16:16">
      <c r="P8386" s="3"/>
    </row>
    <row r="8387" spans="16:16">
      <c r="P8387" s="3"/>
    </row>
    <row r="8388" spans="16:16">
      <c r="P8388" s="3"/>
    </row>
    <row r="8389" spans="16:16">
      <c r="P8389" s="3"/>
    </row>
    <row r="8390" spans="16:16">
      <c r="P8390" s="3"/>
    </row>
    <row r="8391" spans="16:16">
      <c r="P8391" s="3"/>
    </row>
    <row r="8392" spans="16:16">
      <c r="P8392" s="3"/>
    </row>
    <row r="8393" spans="16:16">
      <c r="P8393" s="3"/>
    </row>
    <row r="8394" spans="16:16">
      <c r="P8394" s="3"/>
    </row>
    <row r="8395" spans="16:16">
      <c r="P8395" s="3"/>
    </row>
    <row r="8396" spans="16:16">
      <c r="P8396" s="3"/>
    </row>
    <row r="8397" spans="16:16">
      <c r="P8397" s="3"/>
    </row>
    <row r="8398" spans="16:16">
      <c r="P8398" s="3"/>
    </row>
    <row r="8399" spans="16:16">
      <c r="P8399" s="3"/>
    </row>
    <row r="8400" spans="16:16">
      <c r="P8400" s="3"/>
    </row>
    <row r="8401" spans="16:16">
      <c r="P8401" s="3"/>
    </row>
    <row r="8402" spans="16:16">
      <c r="P8402" s="3"/>
    </row>
    <row r="8403" spans="16:16">
      <c r="P8403" s="3"/>
    </row>
    <row r="8404" spans="16:16">
      <c r="P8404" s="3"/>
    </row>
    <row r="8405" spans="16:16">
      <c r="P8405" s="3"/>
    </row>
    <row r="8406" spans="16:16">
      <c r="P8406" s="3"/>
    </row>
    <row r="8407" spans="16:16">
      <c r="P8407" s="3"/>
    </row>
    <row r="8408" spans="16:16">
      <c r="P8408" s="3"/>
    </row>
    <row r="8409" spans="16:16">
      <c r="P8409" s="3"/>
    </row>
    <row r="8410" spans="16:16">
      <c r="P8410" s="3"/>
    </row>
    <row r="8411" spans="16:16">
      <c r="P8411" s="3"/>
    </row>
    <row r="8412" spans="16:16">
      <c r="P8412" s="3"/>
    </row>
    <row r="8413" spans="16:16">
      <c r="P8413" s="3"/>
    </row>
    <row r="8414" spans="16:16">
      <c r="P8414" s="3"/>
    </row>
    <row r="8415" spans="16:16">
      <c r="P8415" s="3"/>
    </row>
    <row r="8416" spans="16:16">
      <c r="P8416" s="3"/>
    </row>
    <row r="8417" spans="16:16">
      <c r="P8417" s="3"/>
    </row>
    <row r="8418" spans="16:16">
      <c r="P8418" s="3"/>
    </row>
    <row r="8419" spans="16:16">
      <c r="P8419" s="3"/>
    </row>
    <row r="8420" spans="16:16">
      <c r="P8420" s="3"/>
    </row>
    <row r="8421" spans="16:16">
      <c r="P8421" s="3"/>
    </row>
    <row r="8422" spans="16:16">
      <c r="P8422" s="3"/>
    </row>
    <row r="8423" spans="16:16">
      <c r="P8423" s="3"/>
    </row>
    <row r="8424" spans="16:16">
      <c r="P8424" s="3"/>
    </row>
    <row r="8425" spans="16:16">
      <c r="P8425" s="3"/>
    </row>
    <row r="8426" spans="16:16">
      <c r="P8426" s="3"/>
    </row>
    <row r="8427" spans="16:16">
      <c r="P8427" s="3"/>
    </row>
    <row r="8428" spans="16:16">
      <c r="P8428" s="3"/>
    </row>
    <row r="8429" spans="16:16">
      <c r="P8429" s="3"/>
    </row>
    <row r="8430" spans="16:16">
      <c r="P8430" s="3"/>
    </row>
    <row r="8431" spans="16:16">
      <c r="P8431" s="3"/>
    </row>
    <row r="8432" spans="16:16">
      <c r="P8432" s="3"/>
    </row>
    <row r="8433" spans="16:16">
      <c r="P8433" s="3"/>
    </row>
    <row r="8434" spans="16:16">
      <c r="P8434" s="3"/>
    </row>
    <row r="8435" spans="16:16">
      <c r="P8435" s="3"/>
    </row>
    <row r="8436" spans="16:16">
      <c r="P8436" s="3"/>
    </row>
    <row r="8437" spans="16:16">
      <c r="P8437" s="3"/>
    </row>
    <row r="8438" spans="16:16">
      <c r="P8438" s="3"/>
    </row>
    <row r="8439" spans="16:16">
      <c r="P8439" s="3"/>
    </row>
    <row r="8440" spans="16:16">
      <c r="P8440" s="3"/>
    </row>
    <row r="8441" spans="16:16">
      <c r="P8441" s="3"/>
    </row>
    <row r="8442" spans="16:16">
      <c r="P8442" s="3"/>
    </row>
    <row r="8443" spans="16:16">
      <c r="P8443" s="3"/>
    </row>
    <row r="8444" spans="16:16">
      <c r="P8444" s="3"/>
    </row>
    <row r="8445" spans="16:16">
      <c r="P8445" s="3"/>
    </row>
    <row r="8446" spans="16:16">
      <c r="P8446" s="3"/>
    </row>
    <row r="8447" spans="16:16">
      <c r="P8447" s="3"/>
    </row>
    <row r="8448" spans="16:16">
      <c r="P8448" s="3"/>
    </row>
    <row r="8449" spans="16:16">
      <c r="P8449" s="3"/>
    </row>
    <row r="8450" spans="16:16">
      <c r="P8450" s="3"/>
    </row>
    <row r="8451" spans="16:16">
      <c r="P8451" s="3"/>
    </row>
    <row r="8452" spans="16:16">
      <c r="P8452" s="3"/>
    </row>
    <row r="8453" spans="16:16">
      <c r="P8453" s="3"/>
    </row>
    <row r="8454" spans="16:16">
      <c r="P8454" s="3"/>
    </row>
    <row r="8455" spans="16:16">
      <c r="P8455" s="3"/>
    </row>
    <row r="8456" spans="16:16">
      <c r="P8456" s="3"/>
    </row>
    <row r="8457" spans="16:16">
      <c r="P8457" s="3"/>
    </row>
    <row r="8458" spans="16:16">
      <c r="P8458" s="3"/>
    </row>
    <row r="8459" spans="16:16">
      <c r="P8459" s="3"/>
    </row>
    <row r="8460" spans="16:16">
      <c r="P8460" s="3"/>
    </row>
    <row r="8461" spans="16:16">
      <c r="P8461" s="3"/>
    </row>
    <row r="8462" spans="16:16">
      <c r="P8462" s="3"/>
    </row>
    <row r="8463" spans="16:16">
      <c r="P8463" s="3"/>
    </row>
    <row r="8464" spans="16:16">
      <c r="P8464" s="3"/>
    </row>
    <row r="8465" spans="16:16">
      <c r="P8465" s="3"/>
    </row>
    <row r="8466" spans="16:16">
      <c r="P8466" s="3"/>
    </row>
    <row r="8467" spans="16:16">
      <c r="P8467" s="3"/>
    </row>
    <row r="8468" spans="16:16">
      <c r="P8468" s="3"/>
    </row>
    <row r="8469" spans="16:16">
      <c r="P8469" s="3"/>
    </row>
    <row r="8470" spans="16:16">
      <c r="P8470" s="3"/>
    </row>
    <row r="8471" spans="16:16">
      <c r="P8471" s="3"/>
    </row>
    <row r="8472" spans="16:16">
      <c r="P8472" s="3"/>
    </row>
    <row r="8473" spans="16:16">
      <c r="P8473" s="3"/>
    </row>
    <row r="8474" spans="16:16">
      <c r="P8474" s="3"/>
    </row>
    <row r="8475" spans="16:16">
      <c r="P8475" s="3"/>
    </row>
    <row r="8476" spans="16:16">
      <c r="P8476" s="3"/>
    </row>
    <row r="8477" spans="16:16">
      <c r="P8477" s="3"/>
    </row>
    <row r="8478" spans="16:16">
      <c r="P8478" s="3"/>
    </row>
    <row r="8479" spans="16:16">
      <c r="P8479" s="3"/>
    </row>
    <row r="8480" spans="16:16">
      <c r="P8480" s="3"/>
    </row>
    <row r="8481" spans="16:16">
      <c r="P8481" s="3"/>
    </row>
    <row r="8482" spans="16:16">
      <c r="P8482" s="3"/>
    </row>
    <row r="8483" spans="16:16">
      <c r="P8483" s="3"/>
    </row>
    <row r="8484" spans="16:16">
      <c r="P8484" s="3"/>
    </row>
    <row r="8485" spans="16:16">
      <c r="P8485" s="3"/>
    </row>
    <row r="8486" spans="16:16">
      <c r="P8486" s="3"/>
    </row>
    <row r="8487" spans="16:16">
      <c r="P8487" s="3"/>
    </row>
    <row r="8488" spans="16:16">
      <c r="P8488" s="3"/>
    </row>
    <row r="8489" spans="16:16">
      <c r="P8489" s="3"/>
    </row>
    <row r="8490" spans="16:16">
      <c r="P8490" s="3"/>
    </row>
    <row r="8491" spans="16:16">
      <c r="P8491" s="3"/>
    </row>
    <row r="8492" spans="16:16">
      <c r="P8492" s="3"/>
    </row>
    <row r="8493" spans="16:16">
      <c r="P8493" s="3"/>
    </row>
    <row r="8494" spans="16:16">
      <c r="P8494" s="3"/>
    </row>
    <row r="8495" spans="16:16">
      <c r="P8495" s="3"/>
    </row>
    <row r="8496" spans="16:16">
      <c r="P8496" s="3"/>
    </row>
    <row r="8497" spans="16:16">
      <c r="P8497" s="3"/>
    </row>
    <row r="8498" spans="16:16">
      <c r="P8498" s="3"/>
    </row>
    <row r="8499" spans="16:16">
      <c r="P8499" s="3"/>
    </row>
    <row r="8500" spans="16:16">
      <c r="P8500" s="3"/>
    </row>
    <row r="8501" spans="16:16">
      <c r="P8501" s="3"/>
    </row>
    <row r="8502" spans="16:16">
      <c r="P8502" s="3"/>
    </row>
    <row r="8503" spans="16:16">
      <c r="P8503" s="3"/>
    </row>
    <row r="8504" spans="16:16">
      <c r="P8504" s="3"/>
    </row>
    <row r="8505" spans="16:16">
      <c r="P8505" s="3"/>
    </row>
    <row r="8506" spans="16:16">
      <c r="P8506" s="3"/>
    </row>
    <row r="8507" spans="16:16">
      <c r="P8507" s="3"/>
    </row>
    <row r="8508" spans="16:16">
      <c r="P8508" s="3"/>
    </row>
    <row r="8509" spans="16:16">
      <c r="P8509" s="3"/>
    </row>
    <row r="8510" spans="16:16">
      <c r="P8510" s="3"/>
    </row>
    <row r="8511" spans="16:16">
      <c r="P8511" s="3"/>
    </row>
    <row r="8512" spans="16:16">
      <c r="P8512" s="3"/>
    </row>
    <row r="8513" spans="16:16">
      <c r="P8513" s="3"/>
    </row>
    <row r="8514" spans="16:16">
      <c r="P8514" s="3"/>
    </row>
    <row r="8515" spans="16:16">
      <c r="P8515" s="3"/>
    </row>
    <row r="8516" spans="16:16">
      <c r="P8516" s="3"/>
    </row>
    <row r="8517" spans="16:16">
      <c r="P8517" s="3"/>
    </row>
    <row r="8518" spans="16:16">
      <c r="P8518" s="3"/>
    </row>
    <row r="8519" spans="16:16">
      <c r="P8519" s="3"/>
    </row>
    <row r="8520" spans="16:16">
      <c r="P8520" s="3"/>
    </row>
    <row r="8521" spans="16:16">
      <c r="P8521" s="3"/>
    </row>
    <row r="8522" spans="16:16">
      <c r="P8522" s="3"/>
    </row>
    <row r="8523" spans="16:16">
      <c r="P8523" s="3"/>
    </row>
    <row r="8524" spans="16:16">
      <c r="P8524" s="3"/>
    </row>
    <row r="8525" spans="16:16">
      <c r="P8525" s="3"/>
    </row>
    <row r="8526" spans="16:16">
      <c r="P8526" s="3"/>
    </row>
    <row r="8527" spans="16:16">
      <c r="P8527" s="3"/>
    </row>
    <row r="8528" spans="16:16">
      <c r="P8528" s="3"/>
    </row>
    <row r="8529" spans="16:16">
      <c r="P8529" s="3"/>
    </row>
    <row r="8530" spans="16:16">
      <c r="P8530" s="3"/>
    </row>
    <row r="8531" spans="16:16">
      <c r="P8531" s="3"/>
    </row>
    <row r="8532" spans="16:16">
      <c r="P8532" s="3"/>
    </row>
    <row r="8533" spans="16:16">
      <c r="P8533" s="3"/>
    </row>
    <row r="8534" spans="16:16">
      <c r="P8534" s="3"/>
    </row>
    <row r="8535" spans="16:16">
      <c r="P8535" s="3"/>
    </row>
    <row r="8536" spans="16:16">
      <c r="P8536" s="3"/>
    </row>
    <row r="8537" spans="16:16">
      <c r="P8537" s="3"/>
    </row>
    <row r="8538" spans="16:16">
      <c r="P8538" s="3"/>
    </row>
    <row r="8539" spans="16:16">
      <c r="P8539" s="3"/>
    </row>
    <row r="8540" spans="16:16">
      <c r="P8540" s="3"/>
    </row>
    <row r="8541" spans="16:16">
      <c r="P8541" s="3"/>
    </row>
    <row r="8542" spans="16:16">
      <c r="P8542" s="3"/>
    </row>
    <row r="8543" spans="16:16">
      <c r="P8543" s="3"/>
    </row>
    <row r="8544" spans="16:16">
      <c r="P8544" s="3"/>
    </row>
    <row r="8545" spans="16:16">
      <c r="P8545" s="3"/>
    </row>
    <row r="8546" spans="16:16">
      <c r="P8546" s="3"/>
    </row>
    <row r="8547" spans="16:16">
      <c r="P8547" s="3"/>
    </row>
    <row r="8548" spans="16:16">
      <c r="P8548" s="3"/>
    </row>
    <row r="8549" spans="16:16">
      <c r="P8549" s="3"/>
    </row>
    <row r="8550" spans="16:16">
      <c r="P8550" s="3"/>
    </row>
    <row r="8551" spans="16:16">
      <c r="P8551" s="3"/>
    </row>
    <row r="8552" spans="16:16">
      <c r="P8552" s="3"/>
    </row>
    <row r="8553" spans="16:16">
      <c r="P8553" s="3"/>
    </row>
    <row r="8554" spans="16:16">
      <c r="P8554" s="3"/>
    </row>
    <row r="8555" spans="16:16">
      <c r="P8555" s="3"/>
    </row>
    <row r="8556" spans="16:16">
      <c r="P8556" s="3"/>
    </row>
    <row r="8557" spans="16:16">
      <c r="P8557" s="3"/>
    </row>
    <row r="8558" spans="16:16">
      <c r="P8558" s="3"/>
    </row>
    <row r="8559" spans="16:16">
      <c r="P8559" s="3"/>
    </row>
    <row r="8560" spans="16:16">
      <c r="P8560" s="3"/>
    </row>
    <row r="8561" spans="16:16">
      <c r="P8561" s="3"/>
    </row>
    <row r="8562" spans="16:16">
      <c r="P8562" s="3"/>
    </row>
    <row r="8563" spans="16:16">
      <c r="P8563" s="3"/>
    </row>
    <row r="8564" spans="16:16">
      <c r="P8564" s="3"/>
    </row>
    <row r="8565" spans="16:16">
      <c r="P8565" s="3"/>
    </row>
    <row r="8566" spans="16:16">
      <c r="P8566" s="3"/>
    </row>
    <row r="8567" spans="16:16">
      <c r="P8567" s="3"/>
    </row>
    <row r="8568" spans="16:16">
      <c r="P8568" s="3"/>
    </row>
    <row r="8569" spans="16:16">
      <c r="P8569" s="3"/>
    </row>
    <row r="8570" spans="16:16">
      <c r="P8570" s="3"/>
    </row>
    <row r="8571" spans="16:16">
      <c r="P8571" s="3"/>
    </row>
    <row r="8572" spans="16:16">
      <c r="P8572" s="3"/>
    </row>
    <row r="8573" spans="16:16">
      <c r="P8573" s="3"/>
    </row>
    <row r="8574" spans="16:16">
      <c r="P8574" s="3"/>
    </row>
    <row r="8575" spans="16:16">
      <c r="P8575" s="3"/>
    </row>
    <row r="8576" spans="16:16">
      <c r="P8576" s="3"/>
    </row>
    <row r="8577" spans="16:16">
      <c r="P8577" s="3"/>
    </row>
    <row r="8578" spans="16:16">
      <c r="P8578" s="3"/>
    </row>
    <row r="8579" spans="16:16">
      <c r="P8579" s="3"/>
    </row>
    <row r="8580" spans="16:16">
      <c r="P8580" s="3"/>
    </row>
    <row r="8581" spans="16:16">
      <c r="P8581" s="3"/>
    </row>
    <row r="8582" spans="16:16">
      <c r="P8582" s="3"/>
    </row>
    <row r="8583" spans="16:16">
      <c r="P8583" s="3"/>
    </row>
    <row r="8584" spans="16:16">
      <c r="P8584" s="3"/>
    </row>
    <row r="8585" spans="16:16">
      <c r="P8585" s="3"/>
    </row>
    <row r="8586" spans="16:16">
      <c r="P8586" s="3"/>
    </row>
    <row r="8587" spans="16:16">
      <c r="P8587" s="3"/>
    </row>
    <row r="8588" spans="16:16">
      <c r="P8588" s="3"/>
    </row>
    <row r="8589" spans="16:16">
      <c r="P8589" s="3"/>
    </row>
    <row r="8590" spans="16:16">
      <c r="P8590" s="3"/>
    </row>
    <row r="8591" spans="16:16">
      <c r="P8591" s="3"/>
    </row>
    <row r="8592" spans="16:16">
      <c r="P8592" s="3"/>
    </row>
    <row r="8593" spans="16:16">
      <c r="P8593" s="3"/>
    </row>
    <row r="8594" spans="16:16">
      <c r="P8594" s="3"/>
    </row>
    <row r="8595" spans="16:16">
      <c r="P8595" s="3"/>
    </row>
    <row r="8596" spans="16:16">
      <c r="P8596" s="3"/>
    </row>
    <row r="8597" spans="16:16">
      <c r="P8597" s="3"/>
    </row>
    <row r="8598" spans="16:16">
      <c r="P8598" s="3"/>
    </row>
    <row r="8599" spans="16:16">
      <c r="P8599" s="3"/>
    </row>
    <row r="8600" spans="16:16">
      <c r="P8600" s="3"/>
    </row>
    <row r="8601" spans="16:16">
      <c r="P8601" s="3"/>
    </row>
    <row r="8602" spans="16:16">
      <c r="P8602" s="3"/>
    </row>
    <row r="8603" spans="16:16">
      <c r="P8603" s="3"/>
    </row>
    <row r="8604" spans="16:16">
      <c r="P8604" s="3"/>
    </row>
    <row r="8605" spans="16:16">
      <c r="P8605" s="3"/>
    </row>
    <row r="8606" spans="16:16">
      <c r="P8606" s="3"/>
    </row>
    <row r="8607" spans="16:16">
      <c r="P8607" s="3"/>
    </row>
    <row r="8608" spans="16:16">
      <c r="P8608" s="3"/>
    </row>
    <row r="8609" spans="16:16">
      <c r="P8609" s="3"/>
    </row>
    <row r="8610" spans="16:16">
      <c r="P8610" s="3"/>
    </row>
    <row r="8611" spans="16:16">
      <c r="P8611" s="3"/>
    </row>
    <row r="8612" spans="16:16">
      <c r="P8612" s="3"/>
    </row>
    <row r="8613" spans="16:16">
      <c r="P8613" s="3"/>
    </row>
    <row r="8614" spans="16:16">
      <c r="P8614" s="3"/>
    </row>
    <row r="8615" spans="16:16">
      <c r="P8615" s="3"/>
    </row>
    <row r="8616" spans="16:16">
      <c r="P8616" s="3"/>
    </row>
    <row r="8617" spans="16:16">
      <c r="P8617" s="3"/>
    </row>
    <row r="8618" spans="16:16">
      <c r="P8618" s="3"/>
    </row>
    <row r="8619" spans="16:16">
      <c r="P8619" s="3"/>
    </row>
    <row r="8620" spans="16:16">
      <c r="P8620" s="3"/>
    </row>
    <row r="8621" spans="16:16">
      <c r="P8621" s="3"/>
    </row>
    <row r="8622" spans="16:16">
      <c r="P8622" s="3"/>
    </row>
    <row r="8623" spans="16:16">
      <c r="P8623" s="3"/>
    </row>
    <row r="8624" spans="16:16">
      <c r="P8624" s="3"/>
    </row>
    <row r="8625" spans="16:16">
      <c r="P8625" s="3"/>
    </row>
    <row r="8626" spans="16:16">
      <c r="P8626" s="3"/>
    </row>
    <row r="8627" spans="16:16">
      <c r="P8627" s="3"/>
    </row>
    <row r="8628" spans="16:16">
      <c r="P8628" s="3"/>
    </row>
    <row r="8629" spans="16:16">
      <c r="P8629" s="3"/>
    </row>
    <row r="8630" spans="16:16">
      <c r="P8630" s="3"/>
    </row>
    <row r="8631" spans="16:16">
      <c r="P8631" s="3"/>
    </row>
    <row r="8632" spans="16:16">
      <c r="P8632" s="3"/>
    </row>
    <row r="8633" spans="16:16">
      <c r="P8633" s="3"/>
    </row>
    <row r="8634" spans="16:16">
      <c r="P8634" s="3"/>
    </row>
    <row r="8635" spans="16:16">
      <c r="P8635" s="3"/>
    </row>
    <row r="8636" spans="16:16">
      <c r="P8636" s="3"/>
    </row>
    <row r="8637" spans="16:16">
      <c r="P8637" s="3"/>
    </row>
    <row r="8638" spans="16:16">
      <c r="P8638" s="3"/>
    </row>
    <row r="8639" spans="16:16">
      <c r="P8639" s="3"/>
    </row>
    <row r="8640" spans="16:16">
      <c r="P8640" s="3"/>
    </row>
    <row r="8641" spans="16:16">
      <c r="P8641" s="3"/>
    </row>
    <row r="8642" spans="16:16">
      <c r="P8642" s="3"/>
    </row>
    <row r="8643" spans="16:16">
      <c r="P8643" s="3"/>
    </row>
    <row r="8644" spans="16:16">
      <c r="P8644" s="3"/>
    </row>
    <row r="8645" spans="16:16">
      <c r="P8645" s="3"/>
    </row>
    <row r="8646" spans="16:16">
      <c r="P8646" s="3"/>
    </row>
    <row r="8647" spans="16:16">
      <c r="P8647" s="3"/>
    </row>
    <row r="8648" spans="16:16">
      <c r="P8648" s="3"/>
    </row>
    <row r="8649" spans="16:16">
      <c r="P8649" s="3"/>
    </row>
    <row r="8650" spans="16:16">
      <c r="P8650" s="3"/>
    </row>
    <row r="8651" spans="16:16">
      <c r="P8651" s="3"/>
    </row>
    <row r="8652" spans="16:16">
      <c r="P8652" s="3"/>
    </row>
    <row r="8653" spans="16:16">
      <c r="P8653" s="3"/>
    </row>
    <row r="8654" spans="16:16">
      <c r="P8654" s="3"/>
    </row>
    <row r="8655" spans="16:16">
      <c r="P8655" s="3"/>
    </row>
    <row r="8656" spans="16:16">
      <c r="P8656" s="3"/>
    </row>
    <row r="8657" spans="16:16">
      <c r="P8657" s="3"/>
    </row>
    <row r="8658" spans="16:16">
      <c r="P8658" s="3"/>
    </row>
    <row r="8659" spans="16:16">
      <c r="P8659" s="3"/>
    </row>
    <row r="8660" spans="16:16">
      <c r="P8660" s="3"/>
    </row>
    <row r="8661" spans="16:16">
      <c r="P8661" s="3"/>
    </row>
    <row r="8662" spans="16:16">
      <c r="P8662" s="3"/>
    </row>
    <row r="8663" spans="16:16">
      <c r="P8663" s="3"/>
    </row>
    <row r="8664" spans="16:16">
      <c r="P8664" s="3"/>
    </row>
    <row r="8665" spans="16:16">
      <c r="P8665" s="3"/>
    </row>
    <row r="8666" spans="16:16">
      <c r="P8666" s="3"/>
    </row>
    <row r="8667" spans="16:16">
      <c r="P8667" s="3"/>
    </row>
    <row r="8668" spans="16:16">
      <c r="P8668" s="3"/>
    </row>
    <row r="8669" spans="16:16">
      <c r="P8669" s="3"/>
    </row>
    <row r="8670" spans="16:16">
      <c r="P8670" s="3"/>
    </row>
    <row r="8671" spans="16:16">
      <c r="P8671" s="3"/>
    </row>
    <row r="8672" spans="16:16">
      <c r="P8672" s="3"/>
    </row>
    <row r="8673" spans="16:16">
      <c r="P8673" s="3"/>
    </row>
    <row r="8674" spans="16:16">
      <c r="P8674" s="3"/>
    </row>
    <row r="8675" spans="16:16">
      <c r="P8675" s="3"/>
    </row>
    <row r="8676" spans="16:16">
      <c r="P8676" s="3"/>
    </row>
    <row r="8677" spans="16:16">
      <c r="P8677" s="3"/>
    </row>
    <row r="8678" spans="16:16">
      <c r="P8678" s="3"/>
    </row>
    <row r="8679" spans="16:16">
      <c r="P8679" s="3"/>
    </row>
    <row r="8680" spans="16:16">
      <c r="P8680" s="3"/>
    </row>
    <row r="8681" spans="16:16">
      <c r="P8681" s="3"/>
    </row>
    <row r="8682" spans="16:16">
      <c r="P8682" s="3"/>
    </row>
    <row r="8683" spans="16:16">
      <c r="P8683" s="3"/>
    </row>
    <row r="8684" spans="16:16">
      <c r="P8684" s="3"/>
    </row>
    <row r="8685" spans="16:16">
      <c r="P8685" s="3"/>
    </row>
    <row r="8686" spans="16:16">
      <c r="P8686" s="3"/>
    </row>
    <row r="8687" spans="16:16">
      <c r="P8687" s="3"/>
    </row>
    <row r="8688" spans="16:16">
      <c r="P8688" s="3"/>
    </row>
    <row r="8689" spans="16:16">
      <c r="P8689" s="3"/>
    </row>
    <row r="8690" spans="16:16">
      <c r="P8690" s="3"/>
    </row>
    <row r="8691" spans="16:16">
      <c r="P8691" s="3"/>
    </row>
    <row r="8692" spans="16:16">
      <c r="P8692" s="3"/>
    </row>
    <row r="8693" spans="16:16">
      <c r="P8693" s="3"/>
    </row>
    <row r="8694" spans="16:16">
      <c r="P8694" s="3"/>
    </row>
    <row r="8695" spans="16:16">
      <c r="P8695" s="3"/>
    </row>
    <row r="8696" spans="16:16">
      <c r="P8696" s="3"/>
    </row>
    <row r="8697" spans="16:16">
      <c r="P8697" s="3"/>
    </row>
    <row r="8698" spans="16:16">
      <c r="P8698" s="3"/>
    </row>
    <row r="8699" spans="16:16">
      <c r="P8699" s="3"/>
    </row>
    <row r="8700" spans="16:16">
      <c r="P8700" s="3"/>
    </row>
    <row r="8701" spans="16:16">
      <c r="P8701" s="3"/>
    </row>
    <row r="8702" spans="16:16">
      <c r="P8702" s="3"/>
    </row>
    <row r="8703" spans="16:16">
      <c r="P8703" s="3"/>
    </row>
    <row r="8704" spans="16:16">
      <c r="P8704" s="3"/>
    </row>
    <row r="8705" spans="16:16">
      <c r="P8705" s="3"/>
    </row>
    <row r="8706" spans="16:16">
      <c r="P8706" s="3"/>
    </row>
    <row r="8707" spans="16:16">
      <c r="P8707" s="3"/>
    </row>
    <row r="8708" spans="16:16">
      <c r="P8708" s="3"/>
    </row>
    <row r="8709" spans="16:16">
      <c r="P8709" s="3"/>
    </row>
    <row r="8710" spans="16:16">
      <c r="P8710" s="3"/>
    </row>
    <row r="8711" spans="16:16">
      <c r="P8711" s="3"/>
    </row>
    <row r="8712" spans="16:16">
      <c r="P8712" s="3"/>
    </row>
    <row r="8713" spans="16:16">
      <c r="P8713" s="3"/>
    </row>
    <row r="8714" spans="16:16">
      <c r="P8714" s="3"/>
    </row>
    <row r="8715" spans="16:16">
      <c r="P8715" s="3"/>
    </row>
    <row r="8716" spans="16:16">
      <c r="P8716" s="3"/>
    </row>
    <row r="8717" spans="16:16">
      <c r="P8717" s="3"/>
    </row>
    <row r="8718" spans="16:16">
      <c r="P8718" s="3"/>
    </row>
    <row r="8719" spans="16:16">
      <c r="P8719" s="3"/>
    </row>
    <row r="8720" spans="16:16">
      <c r="P8720" s="3"/>
    </row>
    <row r="8721" spans="16:16">
      <c r="P8721" s="3"/>
    </row>
    <row r="8722" spans="16:16">
      <c r="P8722" s="3"/>
    </row>
    <row r="8723" spans="16:16">
      <c r="P8723" s="3"/>
    </row>
    <row r="8724" spans="16:16">
      <c r="P8724" s="3"/>
    </row>
    <row r="8725" spans="16:16">
      <c r="P8725" s="3"/>
    </row>
    <row r="8726" spans="16:16">
      <c r="P8726" s="3"/>
    </row>
    <row r="8727" spans="16:16">
      <c r="P8727" s="3"/>
    </row>
    <row r="8728" spans="16:16">
      <c r="P8728" s="3"/>
    </row>
    <row r="8729" spans="16:16">
      <c r="P8729" s="3"/>
    </row>
    <row r="8730" spans="16:16">
      <c r="P8730" s="3"/>
    </row>
    <row r="8731" spans="16:16">
      <c r="P8731" s="3"/>
    </row>
    <row r="8732" spans="16:16">
      <c r="P8732" s="3"/>
    </row>
    <row r="8733" spans="16:16">
      <c r="P8733" s="3"/>
    </row>
    <row r="8734" spans="16:16">
      <c r="P8734" s="3"/>
    </row>
    <row r="8735" spans="16:16">
      <c r="P8735" s="3"/>
    </row>
    <row r="8736" spans="16:16">
      <c r="P8736" s="3"/>
    </row>
    <row r="8737" spans="16:16">
      <c r="P8737" s="3"/>
    </row>
    <row r="8738" spans="16:16">
      <c r="P8738" s="3"/>
    </row>
    <row r="8739" spans="16:16">
      <c r="P8739" s="3"/>
    </row>
    <row r="8740" spans="16:16">
      <c r="P8740" s="3"/>
    </row>
    <row r="8741" spans="16:16">
      <c r="P8741" s="3"/>
    </row>
    <row r="8742" spans="16:16">
      <c r="P8742" s="3"/>
    </row>
    <row r="8743" spans="16:16">
      <c r="P8743" s="3"/>
    </row>
    <row r="8744" spans="16:16">
      <c r="P8744" s="3"/>
    </row>
    <row r="8745" spans="16:16">
      <c r="P8745" s="3"/>
    </row>
    <row r="8746" spans="16:16">
      <c r="P8746" s="3"/>
    </row>
    <row r="8747" spans="16:16">
      <c r="P8747" s="3"/>
    </row>
    <row r="8748" spans="16:16">
      <c r="P8748" s="3"/>
    </row>
    <row r="8749" spans="16:16">
      <c r="P8749" s="3"/>
    </row>
    <row r="8750" spans="16:16">
      <c r="P8750" s="3"/>
    </row>
    <row r="8751" spans="16:16">
      <c r="P8751" s="3"/>
    </row>
    <row r="8752" spans="16:16">
      <c r="P8752" s="3"/>
    </row>
    <row r="8753" spans="16:16">
      <c r="P8753" s="3"/>
    </row>
    <row r="8754" spans="16:16">
      <c r="P8754" s="3"/>
    </row>
    <row r="8755" spans="16:16">
      <c r="P8755" s="3"/>
    </row>
    <row r="8756" spans="16:16">
      <c r="P8756" s="3"/>
    </row>
    <row r="8757" spans="16:16">
      <c r="P8757" s="3"/>
    </row>
    <row r="8758" spans="16:16">
      <c r="P8758" s="3"/>
    </row>
    <row r="8759" spans="16:16">
      <c r="P8759" s="3"/>
    </row>
    <row r="8760" spans="16:16">
      <c r="P8760" s="3"/>
    </row>
    <row r="8761" spans="16:16">
      <c r="P8761" s="3"/>
    </row>
    <row r="8762" spans="16:16">
      <c r="P8762" s="3"/>
    </row>
    <row r="8763" spans="16:16">
      <c r="P8763" s="3"/>
    </row>
    <row r="8764" spans="16:16">
      <c r="P8764" s="3"/>
    </row>
    <row r="8765" spans="16:16">
      <c r="P8765" s="3"/>
    </row>
    <row r="8766" spans="16:16">
      <c r="P8766" s="3"/>
    </row>
    <row r="8767" spans="16:16">
      <c r="P8767" s="3"/>
    </row>
    <row r="8768" spans="16:16">
      <c r="P8768" s="3"/>
    </row>
    <row r="8769" spans="16:16">
      <c r="P8769" s="3"/>
    </row>
    <row r="8770" spans="16:16">
      <c r="P8770" s="3"/>
    </row>
    <row r="8771" spans="16:16">
      <c r="P8771" s="3"/>
    </row>
    <row r="8772" spans="16:16">
      <c r="P8772" s="3"/>
    </row>
    <row r="8773" spans="16:16">
      <c r="P8773" s="3"/>
    </row>
    <row r="8774" spans="16:16">
      <c r="P8774" s="3"/>
    </row>
    <row r="8775" spans="16:16">
      <c r="P8775" s="3"/>
    </row>
    <row r="8776" spans="16:16">
      <c r="P8776" s="3"/>
    </row>
    <row r="8777" spans="16:16">
      <c r="P8777" s="3"/>
    </row>
    <row r="8778" spans="16:16">
      <c r="P8778" s="3"/>
    </row>
    <row r="8779" spans="16:16">
      <c r="P8779" s="3"/>
    </row>
    <row r="8780" spans="16:16">
      <c r="P8780" s="3"/>
    </row>
    <row r="8781" spans="16:16">
      <c r="P8781" s="3"/>
    </row>
    <row r="8782" spans="16:16">
      <c r="P8782" s="3"/>
    </row>
    <row r="8783" spans="16:16">
      <c r="P8783" s="3"/>
    </row>
    <row r="8784" spans="16:16">
      <c r="P8784" s="3"/>
    </row>
    <row r="8785" spans="16:16">
      <c r="P8785" s="3"/>
    </row>
    <row r="8786" spans="16:16">
      <c r="P8786" s="3"/>
    </row>
    <row r="8787" spans="16:16">
      <c r="P8787" s="3"/>
    </row>
    <row r="8788" spans="16:16">
      <c r="P8788" s="3"/>
    </row>
    <row r="8789" spans="16:16">
      <c r="P8789" s="3"/>
    </row>
    <row r="8790" spans="16:16">
      <c r="P8790" s="3"/>
    </row>
    <row r="8791" spans="16:16">
      <c r="P8791" s="3"/>
    </row>
    <row r="8792" spans="16:16">
      <c r="P8792" s="3"/>
    </row>
    <row r="8793" spans="16:16">
      <c r="P8793" s="3"/>
    </row>
    <row r="8794" spans="16:16">
      <c r="P8794" s="3"/>
    </row>
    <row r="8795" spans="16:16">
      <c r="P8795" s="3"/>
    </row>
    <row r="8796" spans="16:16">
      <c r="P8796" s="3"/>
    </row>
    <row r="8797" spans="16:16">
      <c r="P8797" s="3"/>
    </row>
    <row r="8798" spans="16:16">
      <c r="P8798" s="3"/>
    </row>
    <row r="8799" spans="16:16">
      <c r="P8799" s="3"/>
    </row>
    <row r="8800" spans="16:16">
      <c r="P8800" s="3"/>
    </row>
    <row r="8801" spans="16:16">
      <c r="P8801" s="3"/>
    </row>
    <row r="8802" spans="16:16">
      <c r="P8802" s="3"/>
    </row>
    <row r="8803" spans="16:16">
      <c r="P8803" s="3"/>
    </row>
    <row r="8804" spans="16:16">
      <c r="P8804" s="3"/>
    </row>
    <row r="8805" spans="16:16">
      <c r="P8805" s="3"/>
    </row>
    <row r="8806" spans="16:16">
      <c r="P8806" s="3"/>
    </row>
    <row r="8807" spans="16:16">
      <c r="P8807" s="3"/>
    </row>
    <row r="8808" spans="16:16">
      <c r="P8808" s="3"/>
    </row>
    <row r="8809" spans="16:16">
      <c r="P8809" s="3"/>
    </row>
    <row r="8810" spans="16:16">
      <c r="P8810" s="3"/>
    </row>
    <row r="8811" spans="16:16">
      <c r="P8811" s="3"/>
    </row>
    <row r="8812" spans="16:16">
      <c r="P8812" s="3"/>
    </row>
    <row r="8813" spans="16:16">
      <c r="P8813" s="3"/>
    </row>
    <row r="8814" spans="16:16">
      <c r="P8814" s="3"/>
    </row>
    <row r="8815" spans="16:16">
      <c r="P8815" s="3"/>
    </row>
    <row r="8816" spans="16:16">
      <c r="P8816" s="3"/>
    </row>
    <row r="8817" spans="16:16">
      <c r="P8817" s="3"/>
    </row>
    <row r="8818" spans="16:16">
      <c r="P8818" s="3"/>
    </row>
    <row r="8819" spans="16:16">
      <c r="P8819" s="3"/>
    </row>
    <row r="8820" spans="16:16">
      <c r="P8820" s="3"/>
    </row>
    <row r="8821" spans="16:16">
      <c r="P8821" s="3"/>
    </row>
    <row r="8822" spans="16:16">
      <c r="P8822" s="3"/>
    </row>
    <row r="8823" spans="16:16">
      <c r="P8823" s="3"/>
    </row>
    <row r="8824" spans="16:16">
      <c r="P8824" s="3"/>
    </row>
    <row r="8825" spans="16:16">
      <c r="P8825" s="3"/>
    </row>
    <row r="8826" spans="16:16">
      <c r="P8826" s="3"/>
    </row>
    <row r="8827" spans="16:16">
      <c r="P8827" s="3"/>
    </row>
    <row r="8828" spans="16:16">
      <c r="P8828" s="3"/>
    </row>
    <row r="8829" spans="16:16">
      <c r="P8829" s="3"/>
    </row>
    <row r="8830" spans="16:16">
      <c r="P8830" s="3"/>
    </row>
    <row r="8831" spans="16:16">
      <c r="P8831" s="3"/>
    </row>
    <row r="8832" spans="16:16">
      <c r="P8832" s="3"/>
    </row>
    <row r="8833" spans="16:16">
      <c r="P8833" s="3"/>
    </row>
    <row r="8834" spans="16:16">
      <c r="P8834" s="3"/>
    </row>
    <row r="8835" spans="16:16">
      <c r="P8835" s="3"/>
    </row>
    <row r="8836" spans="16:16">
      <c r="P8836" s="3"/>
    </row>
    <row r="8837" spans="16:16">
      <c r="P8837" s="3"/>
    </row>
    <row r="8838" spans="16:16">
      <c r="P8838" s="3"/>
    </row>
    <row r="8839" spans="16:16">
      <c r="P8839" s="3"/>
    </row>
    <row r="8840" spans="16:16">
      <c r="P8840" s="3"/>
    </row>
    <row r="8841" spans="16:16">
      <c r="P8841" s="3"/>
    </row>
    <row r="8842" spans="16:16">
      <c r="P8842" s="3"/>
    </row>
    <row r="8843" spans="16:16">
      <c r="P8843" s="3"/>
    </row>
    <row r="8844" spans="16:16">
      <c r="P8844" s="3"/>
    </row>
    <row r="8845" spans="16:16">
      <c r="P8845" s="3"/>
    </row>
    <row r="8846" spans="16:16">
      <c r="P8846" s="3"/>
    </row>
    <row r="8847" spans="16:16">
      <c r="P8847" s="3"/>
    </row>
    <row r="8848" spans="16:16">
      <c r="P8848" s="3"/>
    </row>
    <row r="8849" spans="16:16">
      <c r="P8849" s="3"/>
    </row>
    <row r="8850" spans="16:16">
      <c r="P8850" s="3"/>
    </row>
    <row r="8851" spans="16:16">
      <c r="P8851" s="3"/>
    </row>
    <row r="8852" spans="16:16">
      <c r="P8852" s="3"/>
    </row>
    <row r="8853" spans="16:16">
      <c r="P8853" s="3"/>
    </row>
    <row r="8854" spans="16:16">
      <c r="P8854" s="3"/>
    </row>
    <row r="8855" spans="16:16">
      <c r="P8855" s="3"/>
    </row>
    <row r="8856" spans="16:16">
      <c r="P8856" s="3"/>
    </row>
    <row r="8857" spans="16:16">
      <c r="P8857" s="3"/>
    </row>
    <row r="8858" spans="16:16">
      <c r="P8858" s="3"/>
    </row>
    <row r="8859" spans="16:16">
      <c r="P8859" s="3"/>
    </row>
    <row r="8860" spans="16:16">
      <c r="P8860" s="3"/>
    </row>
    <row r="8861" spans="16:16">
      <c r="P8861" s="3"/>
    </row>
    <row r="8862" spans="16:16">
      <c r="P8862" s="3"/>
    </row>
    <row r="8863" spans="16:16">
      <c r="P8863" s="3"/>
    </row>
    <row r="8864" spans="16:16">
      <c r="P8864" s="3"/>
    </row>
    <row r="8865" spans="16:16">
      <c r="P8865" s="3"/>
    </row>
    <row r="8866" spans="16:16">
      <c r="P8866" s="3"/>
    </row>
    <row r="8867" spans="16:16">
      <c r="P8867" s="3"/>
    </row>
    <row r="8868" spans="16:16">
      <c r="P8868" s="3"/>
    </row>
    <row r="8869" spans="16:16">
      <c r="P8869" s="3"/>
    </row>
    <row r="8870" spans="16:16">
      <c r="P8870" s="3"/>
    </row>
    <row r="8871" spans="16:16">
      <c r="P8871" s="3"/>
    </row>
    <row r="8872" spans="16:16">
      <c r="P8872" s="3"/>
    </row>
    <row r="8873" spans="16:16">
      <c r="P8873" s="3"/>
    </row>
    <row r="8874" spans="16:16">
      <c r="P8874" s="3"/>
    </row>
    <row r="8875" spans="16:16">
      <c r="P8875" s="3"/>
    </row>
    <row r="8876" spans="16:16">
      <c r="P8876" s="3"/>
    </row>
    <row r="8877" spans="16:16">
      <c r="P8877" s="3"/>
    </row>
    <row r="8878" spans="16:16">
      <c r="P8878" s="3"/>
    </row>
    <row r="8879" spans="16:16">
      <c r="P8879" s="3"/>
    </row>
    <row r="8880" spans="16:16">
      <c r="P8880" s="3"/>
    </row>
    <row r="8881" spans="16:16">
      <c r="P8881" s="3"/>
    </row>
    <row r="8882" spans="16:16">
      <c r="P8882" s="3"/>
    </row>
    <row r="8883" spans="16:16">
      <c r="P8883" s="3"/>
    </row>
    <row r="8884" spans="16:16">
      <c r="P8884" s="3"/>
    </row>
    <row r="8885" spans="16:16">
      <c r="P8885" s="3"/>
    </row>
    <row r="8886" spans="16:16">
      <c r="P8886" s="3"/>
    </row>
    <row r="8887" spans="16:16">
      <c r="P8887" s="3"/>
    </row>
    <row r="8888" spans="16:16">
      <c r="P8888" s="3"/>
    </row>
    <row r="8889" spans="16:16">
      <c r="P8889" s="3"/>
    </row>
    <row r="8890" spans="16:16">
      <c r="P8890" s="3"/>
    </row>
    <row r="8891" spans="16:16">
      <c r="P8891" s="3"/>
    </row>
    <row r="8892" spans="16:16">
      <c r="P8892" s="3"/>
    </row>
    <row r="8893" spans="16:16">
      <c r="P8893" s="3"/>
    </row>
    <row r="8894" spans="16:16">
      <c r="P8894" s="3"/>
    </row>
    <row r="8895" spans="16:16">
      <c r="P8895" s="3"/>
    </row>
    <row r="8896" spans="16:16">
      <c r="P8896" s="3"/>
    </row>
    <row r="8897" spans="16:16">
      <c r="P8897" s="3"/>
    </row>
    <row r="8898" spans="16:16">
      <c r="P8898" s="3"/>
    </row>
    <row r="8899" spans="16:16">
      <c r="P8899" s="3"/>
    </row>
    <row r="8900" spans="16:16">
      <c r="P8900" s="3"/>
    </row>
    <row r="8901" spans="16:16">
      <c r="P8901" s="3"/>
    </row>
    <row r="8902" spans="16:16">
      <c r="P8902" s="3"/>
    </row>
    <row r="8903" spans="16:16">
      <c r="P8903" s="3"/>
    </row>
    <row r="8904" spans="16:16">
      <c r="P8904" s="3"/>
    </row>
    <row r="8905" spans="16:16">
      <c r="P8905" s="3"/>
    </row>
    <row r="8906" spans="16:16">
      <c r="P8906" s="3"/>
    </row>
    <row r="8907" spans="16:16">
      <c r="P8907" s="3"/>
    </row>
    <row r="8908" spans="16:16">
      <c r="P8908" s="3"/>
    </row>
    <row r="8909" spans="16:16">
      <c r="P8909" s="3"/>
    </row>
    <row r="8910" spans="16:16">
      <c r="P8910" s="3"/>
    </row>
    <row r="8911" spans="16:16">
      <c r="P8911" s="3"/>
    </row>
    <row r="8912" spans="16:16">
      <c r="P8912" s="3"/>
    </row>
    <row r="8913" spans="16:16">
      <c r="P8913" s="3"/>
    </row>
    <row r="8914" spans="16:16">
      <c r="P8914" s="3"/>
    </row>
    <row r="8915" spans="16:16">
      <c r="P8915" s="3"/>
    </row>
    <row r="8916" spans="16:16">
      <c r="P8916" s="3"/>
    </row>
    <row r="8917" spans="16:16">
      <c r="P8917" s="3"/>
    </row>
    <row r="8918" spans="16:16">
      <c r="P8918" s="3"/>
    </row>
    <row r="8919" spans="16:16">
      <c r="P8919" s="3"/>
    </row>
    <row r="8920" spans="16:16">
      <c r="P8920" s="3"/>
    </row>
    <row r="8921" spans="16:16">
      <c r="P8921" s="3"/>
    </row>
    <row r="8922" spans="16:16">
      <c r="P8922" s="3"/>
    </row>
    <row r="8923" spans="16:16">
      <c r="P8923" s="3"/>
    </row>
    <row r="8924" spans="16:16">
      <c r="P8924" s="3"/>
    </row>
    <row r="8925" spans="16:16">
      <c r="P8925" s="3"/>
    </row>
    <row r="8926" spans="16:16">
      <c r="P8926" s="3"/>
    </row>
    <row r="8927" spans="16:16">
      <c r="P8927" s="3"/>
    </row>
    <row r="8928" spans="16:16">
      <c r="P8928" s="3"/>
    </row>
    <row r="8929" spans="16:16">
      <c r="P8929" s="3"/>
    </row>
    <row r="8930" spans="16:16">
      <c r="P8930" s="3"/>
    </row>
    <row r="8931" spans="16:16">
      <c r="P8931" s="3"/>
    </row>
    <row r="8932" spans="16:16">
      <c r="P8932" s="3"/>
    </row>
    <row r="8933" spans="16:16">
      <c r="P8933" s="3"/>
    </row>
    <row r="8934" spans="16:16">
      <c r="P8934" s="3"/>
    </row>
    <row r="8935" spans="16:16">
      <c r="P8935" s="3"/>
    </row>
    <row r="8936" spans="16:16">
      <c r="P8936" s="3"/>
    </row>
    <row r="8937" spans="16:16">
      <c r="P8937" s="3"/>
    </row>
    <row r="8938" spans="16:16">
      <c r="P8938" s="3"/>
    </row>
    <row r="8939" spans="16:16">
      <c r="P8939" s="3"/>
    </row>
    <row r="8940" spans="16:16">
      <c r="P8940" s="3"/>
    </row>
    <row r="8941" spans="16:16">
      <c r="P8941" s="3"/>
    </row>
    <row r="8942" spans="16:16">
      <c r="P8942" s="3"/>
    </row>
    <row r="8943" spans="16:16">
      <c r="P8943" s="3"/>
    </row>
    <row r="8944" spans="16:16">
      <c r="P8944" s="3"/>
    </row>
    <row r="8945" spans="16:16">
      <c r="P8945" s="3"/>
    </row>
    <row r="8946" spans="16:16">
      <c r="P8946" s="3"/>
    </row>
    <row r="8947" spans="16:16">
      <c r="P8947" s="3"/>
    </row>
    <row r="8948" spans="16:16">
      <c r="P8948" s="3"/>
    </row>
    <row r="8949" spans="16:16">
      <c r="P8949" s="3"/>
    </row>
    <row r="8950" spans="16:16">
      <c r="P8950" s="3"/>
    </row>
    <row r="8951" spans="16:16">
      <c r="P8951" s="3"/>
    </row>
    <row r="8952" spans="16:16">
      <c r="P8952" s="3"/>
    </row>
    <row r="8953" spans="16:16">
      <c r="P8953" s="3"/>
    </row>
    <row r="8954" spans="16:16">
      <c r="P8954" s="3"/>
    </row>
    <row r="8955" spans="16:16">
      <c r="P8955" s="3"/>
    </row>
    <row r="8956" spans="16:16">
      <c r="P8956" s="3"/>
    </row>
    <row r="8957" spans="16:16">
      <c r="P8957" s="3"/>
    </row>
    <row r="8958" spans="16:16">
      <c r="P8958" s="3"/>
    </row>
    <row r="8959" spans="16:16">
      <c r="P8959" s="3"/>
    </row>
    <row r="8960" spans="16:16">
      <c r="P8960" s="3"/>
    </row>
    <row r="8961" spans="16:16">
      <c r="P8961" s="3"/>
    </row>
    <row r="8962" spans="16:16">
      <c r="P8962" s="3"/>
    </row>
    <row r="8963" spans="16:16">
      <c r="P8963" s="3"/>
    </row>
    <row r="8964" spans="16:16">
      <c r="P8964" s="3"/>
    </row>
    <row r="8965" spans="16:16">
      <c r="P8965" s="3"/>
    </row>
    <row r="8966" spans="16:16">
      <c r="P8966" s="3"/>
    </row>
    <row r="8967" spans="16:16">
      <c r="P8967" s="3"/>
    </row>
    <row r="8968" spans="16:16">
      <c r="P8968" s="3"/>
    </row>
    <row r="8969" spans="16:16">
      <c r="P8969" s="3"/>
    </row>
    <row r="8970" spans="16:16">
      <c r="P8970" s="3"/>
    </row>
    <row r="8971" spans="16:16">
      <c r="P8971" s="3"/>
    </row>
    <row r="8972" spans="16:16">
      <c r="P8972" s="3"/>
    </row>
    <row r="8973" spans="16:16">
      <c r="P8973" s="3"/>
    </row>
    <row r="8974" spans="16:16">
      <c r="P8974" s="3"/>
    </row>
    <row r="8975" spans="16:16">
      <c r="P8975" s="3"/>
    </row>
    <row r="8976" spans="16:16">
      <c r="P8976" s="3"/>
    </row>
    <row r="8977" spans="16:16">
      <c r="P8977" s="3"/>
    </row>
    <row r="8978" spans="16:16">
      <c r="P8978" s="3"/>
    </row>
    <row r="8979" spans="16:16">
      <c r="P8979" s="3"/>
    </row>
    <row r="8980" spans="16:16">
      <c r="P8980" s="3"/>
    </row>
    <row r="8981" spans="16:16">
      <c r="P8981" s="3"/>
    </row>
    <row r="8982" spans="16:16">
      <c r="P8982" s="3"/>
    </row>
    <row r="8983" spans="16:16">
      <c r="P8983" s="3"/>
    </row>
    <row r="8984" spans="16:16">
      <c r="P8984" s="3"/>
    </row>
    <row r="8985" spans="16:16">
      <c r="P8985" s="3"/>
    </row>
    <row r="8986" spans="16:16">
      <c r="P8986" s="3"/>
    </row>
    <row r="8987" spans="16:16">
      <c r="P8987" s="3"/>
    </row>
    <row r="8988" spans="16:16">
      <c r="P8988" s="3"/>
    </row>
    <row r="8989" spans="16:16">
      <c r="P8989" s="3"/>
    </row>
    <row r="8990" spans="16:16">
      <c r="P8990" s="3"/>
    </row>
    <row r="8991" spans="16:16">
      <c r="P8991" s="3"/>
    </row>
    <row r="8992" spans="16:16">
      <c r="P8992" s="3"/>
    </row>
    <row r="8993" spans="16:16">
      <c r="P8993" s="3"/>
    </row>
    <row r="8994" spans="16:16">
      <c r="P8994" s="3"/>
    </row>
    <row r="8995" spans="16:16">
      <c r="P8995" s="3"/>
    </row>
    <row r="8996" spans="16:16">
      <c r="P8996" s="3"/>
    </row>
    <row r="8997" spans="16:16">
      <c r="P8997" s="3"/>
    </row>
    <row r="8998" spans="16:16">
      <c r="P8998" s="3"/>
    </row>
    <row r="8999" spans="16:16">
      <c r="P8999" s="3"/>
    </row>
    <row r="9000" spans="16:16">
      <c r="P9000" s="3"/>
    </row>
    <row r="9001" spans="16:16">
      <c r="P9001" s="3"/>
    </row>
    <row r="9002" spans="16:16">
      <c r="P9002" s="3"/>
    </row>
    <row r="9003" spans="16:16">
      <c r="P9003" s="3"/>
    </row>
    <row r="9004" spans="16:16">
      <c r="P9004" s="3"/>
    </row>
    <row r="9005" spans="16:16">
      <c r="P9005" s="3"/>
    </row>
    <row r="9006" spans="16:16">
      <c r="P9006" s="3"/>
    </row>
    <row r="9007" spans="16:16">
      <c r="P9007" s="3"/>
    </row>
    <row r="9008" spans="16:16">
      <c r="P9008" s="3"/>
    </row>
    <row r="9009" spans="16:16">
      <c r="P9009" s="3"/>
    </row>
    <row r="9010" spans="16:16">
      <c r="P9010" s="3"/>
    </row>
    <row r="9011" spans="16:16">
      <c r="P9011" s="3"/>
    </row>
    <row r="9012" spans="16:16">
      <c r="P9012" s="3"/>
    </row>
    <row r="9013" spans="16:16">
      <c r="P9013" s="3"/>
    </row>
    <row r="9014" spans="16:16">
      <c r="P9014" s="3"/>
    </row>
    <row r="9015" spans="16:16">
      <c r="P9015" s="3"/>
    </row>
    <row r="9016" spans="16:16">
      <c r="P9016" s="3"/>
    </row>
    <row r="9017" spans="16:16">
      <c r="P9017" s="3"/>
    </row>
    <row r="9018" spans="16:16">
      <c r="P9018" s="3"/>
    </row>
    <row r="9019" spans="16:16">
      <c r="P9019" s="3"/>
    </row>
    <row r="9020" spans="16:16">
      <c r="P9020" s="3"/>
    </row>
    <row r="9021" spans="16:16">
      <c r="P9021" s="3"/>
    </row>
    <row r="9022" spans="16:16">
      <c r="P9022" s="3"/>
    </row>
    <row r="9023" spans="16:16">
      <c r="P9023" s="3"/>
    </row>
    <row r="9024" spans="16:16">
      <c r="P9024" s="3"/>
    </row>
    <row r="9025" spans="16:16">
      <c r="P9025" s="3"/>
    </row>
    <row r="9026" spans="16:16">
      <c r="P9026" s="3"/>
    </row>
    <row r="9027" spans="16:16">
      <c r="P9027" s="3"/>
    </row>
    <row r="9028" spans="16:16">
      <c r="P9028" s="3"/>
    </row>
    <row r="9029" spans="16:16">
      <c r="P9029" s="3"/>
    </row>
    <row r="9030" spans="16:16">
      <c r="P9030" s="3"/>
    </row>
    <row r="9031" spans="16:16">
      <c r="P9031" s="3"/>
    </row>
    <row r="9032" spans="16:16">
      <c r="P9032" s="3"/>
    </row>
    <row r="9033" spans="16:16">
      <c r="P9033" s="3"/>
    </row>
    <row r="9034" spans="16:16">
      <c r="P9034" s="3"/>
    </row>
    <row r="9035" spans="16:16">
      <c r="P9035" s="3"/>
    </row>
    <row r="9036" spans="16:16">
      <c r="P9036" s="3"/>
    </row>
    <row r="9037" spans="16:16">
      <c r="P9037" s="3"/>
    </row>
    <row r="9038" spans="16:16">
      <c r="P9038" s="3"/>
    </row>
    <row r="9039" spans="16:16">
      <c r="P9039" s="3"/>
    </row>
    <row r="9040" spans="16:16">
      <c r="P9040" s="3"/>
    </row>
    <row r="9041" spans="16:16">
      <c r="P9041" s="3"/>
    </row>
    <row r="9042" spans="16:16">
      <c r="P9042" s="3"/>
    </row>
    <row r="9043" spans="16:16">
      <c r="P9043" s="3"/>
    </row>
    <row r="9044" spans="16:16">
      <c r="P9044" s="3"/>
    </row>
    <row r="9045" spans="16:16">
      <c r="P9045" s="3"/>
    </row>
    <row r="9046" spans="16:16">
      <c r="P9046" s="3"/>
    </row>
    <row r="9047" spans="16:16">
      <c r="P9047" s="3"/>
    </row>
    <row r="9048" spans="16:16">
      <c r="P9048" s="3"/>
    </row>
    <row r="9049" spans="16:16">
      <c r="P9049" s="3"/>
    </row>
    <row r="9050" spans="16:16">
      <c r="P9050" s="3"/>
    </row>
    <row r="9051" spans="16:16">
      <c r="P9051" s="3"/>
    </row>
    <row r="9052" spans="16:16">
      <c r="P9052" s="3"/>
    </row>
    <row r="9053" spans="16:16">
      <c r="P9053" s="3"/>
    </row>
    <row r="9054" spans="16:16">
      <c r="P9054" s="3"/>
    </row>
    <row r="9055" spans="16:16">
      <c r="P9055" s="3"/>
    </row>
    <row r="9056" spans="16:16">
      <c r="P9056" s="3"/>
    </row>
    <row r="9057" spans="16:16">
      <c r="P9057" s="3"/>
    </row>
    <row r="9058" spans="16:16">
      <c r="P9058" s="3"/>
    </row>
    <row r="9059" spans="16:16">
      <c r="P9059" s="3"/>
    </row>
    <row r="9060" spans="16:16">
      <c r="P9060" s="3"/>
    </row>
    <row r="9061" spans="16:16">
      <c r="P9061" s="3"/>
    </row>
    <row r="9062" spans="16:16">
      <c r="P9062" s="3"/>
    </row>
    <row r="9063" spans="16:16">
      <c r="P9063" s="3"/>
    </row>
    <row r="9064" spans="16:16">
      <c r="P9064" s="3"/>
    </row>
    <row r="9065" spans="16:16">
      <c r="P9065" s="3"/>
    </row>
    <row r="9066" spans="16:16">
      <c r="P9066" s="3"/>
    </row>
    <row r="9067" spans="16:16">
      <c r="P9067" s="3"/>
    </row>
    <row r="9068" spans="16:16">
      <c r="P9068" s="3"/>
    </row>
    <row r="9069" spans="16:16">
      <c r="P9069" s="3"/>
    </row>
    <row r="9070" spans="16:16">
      <c r="P9070" s="3"/>
    </row>
    <row r="9071" spans="16:16">
      <c r="P9071" s="3"/>
    </row>
    <row r="9072" spans="16:16">
      <c r="P9072" s="3"/>
    </row>
    <row r="9073" spans="16:16">
      <c r="P9073" s="3"/>
    </row>
    <row r="9074" spans="16:16">
      <c r="P9074" s="3"/>
    </row>
    <row r="9075" spans="16:16">
      <c r="P9075" s="3"/>
    </row>
    <row r="9076" spans="16:16">
      <c r="P9076" s="3"/>
    </row>
    <row r="9077" spans="16:16">
      <c r="P9077" s="3"/>
    </row>
    <row r="9078" spans="16:16">
      <c r="P9078" s="3"/>
    </row>
    <row r="9079" spans="16:16">
      <c r="P9079" s="3"/>
    </row>
    <row r="9080" spans="16:16">
      <c r="P9080" s="3"/>
    </row>
    <row r="9081" spans="16:16">
      <c r="P9081" s="3"/>
    </row>
    <row r="9082" spans="16:16">
      <c r="P9082" s="3"/>
    </row>
    <row r="9083" spans="16:16">
      <c r="P9083" s="3"/>
    </row>
    <row r="9084" spans="16:16">
      <c r="P9084" s="3"/>
    </row>
    <row r="9085" spans="16:16">
      <c r="P9085" s="3"/>
    </row>
    <row r="9086" spans="16:16">
      <c r="P9086" s="3"/>
    </row>
    <row r="9087" spans="16:16">
      <c r="P9087" s="3"/>
    </row>
    <row r="9088" spans="16:16">
      <c r="P9088" s="3"/>
    </row>
    <row r="9089" spans="16:16">
      <c r="P9089" s="3"/>
    </row>
    <row r="9090" spans="16:16">
      <c r="P9090" s="3"/>
    </row>
    <row r="9091" spans="16:16">
      <c r="P9091" s="3"/>
    </row>
    <row r="9092" spans="16:16">
      <c r="P9092" s="3"/>
    </row>
    <row r="9093" spans="16:16">
      <c r="P9093" s="3"/>
    </row>
    <row r="9094" spans="16:16">
      <c r="P9094" s="3"/>
    </row>
    <row r="9095" spans="16:16">
      <c r="P9095" s="3"/>
    </row>
    <row r="9096" spans="16:16">
      <c r="P9096" s="3"/>
    </row>
    <row r="9097" spans="16:16">
      <c r="P9097" s="3"/>
    </row>
    <row r="9098" spans="16:16">
      <c r="P9098" s="3"/>
    </row>
    <row r="9099" spans="16:16">
      <c r="P9099" s="3"/>
    </row>
    <row r="9100" spans="16:16">
      <c r="P9100" s="3"/>
    </row>
    <row r="9101" spans="16:16">
      <c r="P9101" s="3"/>
    </row>
    <row r="9102" spans="16:16">
      <c r="P9102" s="3"/>
    </row>
    <row r="9103" spans="16:16">
      <c r="P9103" s="3"/>
    </row>
    <row r="9104" spans="16:16">
      <c r="P9104" s="3"/>
    </row>
    <row r="9105" spans="16:16">
      <c r="P9105" s="3"/>
    </row>
    <row r="9106" spans="16:16">
      <c r="P9106" s="3"/>
    </row>
    <row r="9107" spans="16:16">
      <c r="P9107" s="3"/>
    </row>
    <row r="9108" spans="16:16">
      <c r="P9108" s="3"/>
    </row>
    <row r="9109" spans="16:16">
      <c r="P9109" s="3"/>
    </row>
    <row r="9110" spans="16:16">
      <c r="P9110" s="3"/>
    </row>
    <row r="9111" spans="16:16">
      <c r="P9111" s="3"/>
    </row>
    <row r="9112" spans="16:16">
      <c r="P9112" s="3"/>
    </row>
    <row r="9113" spans="16:16">
      <c r="P9113" s="3"/>
    </row>
    <row r="9114" spans="16:16">
      <c r="P9114" s="3"/>
    </row>
    <row r="9115" spans="16:16">
      <c r="P9115" s="3"/>
    </row>
    <row r="9116" spans="16:16">
      <c r="P9116" s="3"/>
    </row>
    <row r="9117" spans="16:16">
      <c r="P9117" s="3"/>
    </row>
    <row r="9118" spans="16:16">
      <c r="P9118" s="3"/>
    </row>
    <row r="9119" spans="16:16">
      <c r="P9119" s="3"/>
    </row>
    <row r="9120" spans="16:16">
      <c r="P9120" s="3"/>
    </row>
    <row r="9121" spans="16:16">
      <c r="P9121" s="3"/>
    </row>
    <row r="9122" spans="16:16">
      <c r="P9122" s="3"/>
    </row>
    <row r="9123" spans="16:16">
      <c r="P9123" s="3"/>
    </row>
    <row r="9124" spans="16:16">
      <c r="P9124" s="3"/>
    </row>
    <row r="9125" spans="16:16">
      <c r="P9125" s="3"/>
    </row>
    <row r="9126" spans="16:16">
      <c r="P9126" s="3"/>
    </row>
    <row r="9127" spans="16:16">
      <c r="P9127" s="3"/>
    </row>
    <row r="9128" spans="16:16">
      <c r="P9128" s="3"/>
    </row>
    <row r="9129" spans="16:16">
      <c r="P9129" s="3"/>
    </row>
    <row r="9130" spans="16:16">
      <c r="P9130" s="3"/>
    </row>
    <row r="9131" spans="16:16">
      <c r="P9131" s="3"/>
    </row>
    <row r="9132" spans="16:16">
      <c r="P9132" s="3"/>
    </row>
    <row r="9133" spans="16:16">
      <c r="P9133" s="3"/>
    </row>
    <row r="9134" spans="16:16">
      <c r="P9134" s="3"/>
    </row>
    <row r="9135" spans="16:16">
      <c r="P9135" s="3"/>
    </row>
    <row r="9136" spans="16:16">
      <c r="P9136" s="3"/>
    </row>
    <row r="9137" spans="16:16">
      <c r="P9137" s="3"/>
    </row>
    <row r="9138" spans="16:16">
      <c r="P9138" s="3"/>
    </row>
    <row r="9139" spans="16:16">
      <c r="P9139" s="3"/>
    </row>
    <row r="9140" spans="16:16">
      <c r="P9140" s="3"/>
    </row>
    <row r="9141" spans="16:16">
      <c r="P9141" s="3"/>
    </row>
    <row r="9142" spans="16:16">
      <c r="P9142" s="3"/>
    </row>
    <row r="9143" spans="16:16">
      <c r="P9143" s="3"/>
    </row>
    <row r="9144" spans="16:16">
      <c r="P9144" s="3"/>
    </row>
    <row r="9145" spans="16:16">
      <c r="P9145" s="3"/>
    </row>
    <row r="9146" spans="16:16">
      <c r="P9146" s="3"/>
    </row>
    <row r="9147" spans="16:16">
      <c r="P9147" s="3"/>
    </row>
    <row r="9148" spans="16:16">
      <c r="P9148" s="3"/>
    </row>
    <row r="9149" spans="16:16">
      <c r="P9149" s="3"/>
    </row>
    <row r="9150" spans="16:16">
      <c r="P9150" s="3"/>
    </row>
    <row r="9151" spans="16:16">
      <c r="P9151" s="3"/>
    </row>
    <row r="9152" spans="16:16">
      <c r="P9152" s="3"/>
    </row>
    <row r="9153" spans="16:16">
      <c r="P9153" s="3"/>
    </row>
    <row r="9154" spans="16:16">
      <c r="P9154" s="3"/>
    </row>
    <row r="9155" spans="16:16">
      <c r="P9155" s="3"/>
    </row>
    <row r="9156" spans="16:16">
      <c r="P9156" s="3"/>
    </row>
    <row r="9157" spans="16:16">
      <c r="P9157" s="3"/>
    </row>
    <row r="9158" spans="16:16">
      <c r="P9158" s="3"/>
    </row>
    <row r="9159" spans="16:16">
      <c r="P9159" s="3"/>
    </row>
    <row r="9160" spans="16:16">
      <c r="P9160" s="3"/>
    </row>
    <row r="9161" spans="16:16">
      <c r="P9161" s="3"/>
    </row>
    <row r="9162" spans="16:16">
      <c r="P9162" s="3"/>
    </row>
    <row r="9163" spans="16:16">
      <c r="P9163" s="3"/>
    </row>
    <row r="9164" spans="16:16">
      <c r="P9164" s="3"/>
    </row>
    <row r="9165" spans="16:16">
      <c r="P9165" s="3"/>
    </row>
    <row r="9166" spans="16:16">
      <c r="P9166" s="3"/>
    </row>
    <row r="9167" spans="16:16">
      <c r="P9167" s="3"/>
    </row>
    <row r="9168" spans="16:16">
      <c r="P9168" s="3"/>
    </row>
    <row r="9169" spans="16:16">
      <c r="P9169" s="3"/>
    </row>
    <row r="9170" spans="16:16">
      <c r="P9170" s="3"/>
    </row>
    <row r="9171" spans="16:16">
      <c r="P9171" s="3"/>
    </row>
    <row r="9172" spans="16:16">
      <c r="P9172" s="3"/>
    </row>
    <row r="9173" spans="16:16">
      <c r="P9173" s="3"/>
    </row>
    <row r="9174" spans="16:16">
      <c r="P9174" s="3"/>
    </row>
    <row r="9175" spans="16:16">
      <c r="P9175" s="3"/>
    </row>
    <row r="9176" spans="16:16">
      <c r="P9176" s="3"/>
    </row>
    <row r="9177" spans="16:16">
      <c r="P9177" s="3"/>
    </row>
    <row r="9178" spans="16:16">
      <c r="P9178" s="3"/>
    </row>
    <row r="9179" spans="16:16">
      <c r="P9179" s="3"/>
    </row>
    <row r="9180" spans="16:16">
      <c r="P9180" s="3"/>
    </row>
    <row r="9181" spans="16:16">
      <c r="P9181" s="3"/>
    </row>
    <row r="9182" spans="16:16">
      <c r="P9182" s="3"/>
    </row>
    <row r="9183" spans="16:16">
      <c r="P9183" s="3"/>
    </row>
    <row r="9184" spans="16:16">
      <c r="P9184" s="3"/>
    </row>
    <row r="9185" spans="16:16">
      <c r="P9185" s="3"/>
    </row>
    <row r="9186" spans="16:16">
      <c r="P9186" s="3"/>
    </row>
    <row r="9187" spans="16:16">
      <c r="P9187" s="3"/>
    </row>
    <row r="9188" spans="16:16">
      <c r="P9188" s="3"/>
    </row>
    <row r="9189" spans="16:16">
      <c r="P9189" s="3"/>
    </row>
    <row r="9190" spans="16:16">
      <c r="P9190" s="3"/>
    </row>
    <row r="9191" spans="16:16">
      <c r="P9191" s="3"/>
    </row>
    <row r="9192" spans="16:16">
      <c r="P9192" s="3"/>
    </row>
    <row r="9193" spans="16:16">
      <c r="P9193" s="3"/>
    </row>
    <row r="9194" spans="16:16">
      <c r="P9194" s="3"/>
    </row>
    <row r="9195" spans="16:16">
      <c r="P9195" s="3"/>
    </row>
    <row r="9196" spans="16:16">
      <c r="P9196" s="3"/>
    </row>
    <row r="9197" spans="16:16">
      <c r="P9197" s="3"/>
    </row>
    <row r="9198" spans="16:16">
      <c r="P9198" s="3"/>
    </row>
    <row r="9199" spans="16:16">
      <c r="P9199" s="3"/>
    </row>
    <row r="9200" spans="16:16">
      <c r="P9200" s="3"/>
    </row>
    <row r="9201" spans="16:16">
      <c r="P9201" s="3"/>
    </row>
    <row r="9202" spans="16:16">
      <c r="P9202" s="3"/>
    </row>
    <row r="9203" spans="16:16">
      <c r="P9203" s="3"/>
    </row>
    <row r="9204" spans="16:16">
      <c r="P9204" s="3"/>
    </row>
    <row r="9205" spans="16:16">
      <c r="P9205" s="3"/>
    </row>
    <row r="9206" spans="16:16">
      <c r="P9206" s="3"/>
    </row>
    <row r="9207" spans="16:16">
      <c r="P9207" s="3"/>
    </row>
    <row r="9208" spans="16:16">
      <c r="P9208" s="3"/>
    </row>
  </sheetData>
  <mergeCells count="116">
    <mergeCell ref="L166:P167"/>
    <mergeCell ref="I150:I152"/>
    <mergeCell ref="H150:H152"/>
    <mergeCell ref="I147:I149"/>
    <mergeCell ref="H153:H155"/>
    <mergeCell ref="K166:K168"/>
    <mergeCell ref="I153:I155"/>
    <mergeCell ref="I89:I90"/>
    <mergeCell ref="H144:H146"/>
    <mergeCell ref="H105:H107"/>
    <mergeCell ref="H117:H119"/>
    <mergeCell ref="H113:H115"/>
    <mergeCell ref="H95:H97"/>
    <mergeCell ref="I141:I143"/>
    <mergeCell ref="H141:H143"/>
    <mergeCell ref="I144:I146"/>
    <mergeCell ref="I102:I104"/>
    <mergeCell ref="H102:H104"/>
    <mergeCell ref="H89:H91"/>
    <mergeCell ref="B54:B55"/>
    <mergeCell ref="I92:I94"/>
    <mergeCell ref="I57:I59"/>
    <mergeCell ref="I60:I62"/>
    <mergeCell ref="B60:B62"/>
    <mergeCell ref="I95:I97"/>
    <mergeCell ref="I73:I75"/>
    <mergeCell ref="H54:H55"/>
    <mergeCell ref="I54:I56"/>
    <mergeCell ref="B57:B59"/>
    <mergeCell ref="H57:H59"/>
    <mergeCell ref="H83:H84"/>
    <mergeCell ref="I83:I85"/>
    <mergeCell ref="H60:H62"/>
    <mergeCell ref="H73:H75"/>
    <mergeCell ref="B66:B67"/>
    <mergeCell ref="B89:B91"/>
    <mergeCell ref="H66:H68"/>
    <mergeCell ref="A127:A129"/>
    <mergeCell ref="H131:H133"/>
    <mergeCell ref="I138:I140"/>
    <mergeCell ref="H138:H140"/>
    <mergeCell ref="I131:I133"/>
    <mergeCell ref="H63:H65"/>
    <mergeCell ref="H76:H77"/>
    <mergeCell ref="B63:B65"/>
    <mergeCell ref="H127:H130"/>
    <mergeCell ref="B120:B121"/>
    <mergeCell ref="H120:H122"/>
    <mergeCell ref="B131:B133"/>
    <mergeCell ref="I120:I122"/>
    <mergeCell ref="I117:I118"/>
    <mergeCell ref="A102:A106"/>
    <mergeCell ref="I51:I53"/>
    <mergeCell ref="H8:H10"/>
    <mergeCell ref="H11:H13"/>
    <mergeCell ref="I11:I13"/>
    <mergeCell ref="I14:I16"/>
    <mergeCell ref="I8:I10"/>
    <mergeCell ref="H51:H53"/>
    <mergeCell ref="H44:H45"/>
    <mergeCell ref="H40:H42"/>
    <mergeCell ref="I17:I19"/>
    <mergeCell ref="I48:I50"/>
    <mergeCell ref="H17:H19"/>
    <mergeCell ref="H14:H16"/>
    <mergeCell ref="I20:I22"/>
    <mergeCell ref="H20:H22"/>
    <mergeCell ref="A40:A41"/>
    <mergeCell ref="I30:I32"/>
    <mergeCell ref="F20:F22"/>
    <mergeCell ref="D17:D19"/>
    <mergeCell ref="A8:A10"/>
    <mergeCell ref="C17:C19"/>
    <mergeCell ref="F17:F19"/>
    <mergeCell ref="B23:B25"/>
    <mergeCell ref="F23:F25"/>
    <mergeCell ref="B14:B16"/>
    <mergeCell ref="G17:G19"/>
    <mergeCell ref="G20:G22"/>
    <mergeCell ref="B20:B22"/>
    <mergeCell ref="E17:E19"/>
    <mergeCell ref="M1:O1"/>
    <mergeCell ref="H3:I3"/>
    <mergeCell ref="B4:L4"/>
    <mergeCell ref="J5:J7"/>
    <mergeCell ref="K5:K7"/>
    <mergeCell ref="A26:I26"/>
    <mergeCell ref="E23:E25"/>
    <mergeCell ref="I33:I35"/>
    <mergeCell ref="D23:D25"/>
    <mergeCell ref="C23:C25"/>
    <mergeCell ref="D20:D22"/>
    <mergeCell ref="E20:E22"/>
    <mergeCell ref="I23:I25"/>
    <mergeCell ref="H23:H25"/>
    <mergeCell ref="C20:C22"/>
    <mergeCell ref="B8:B10"/>
    <mergeCell ref="A5:A7"/>
    <mergeCell ref="G8:G10"/>
    <mergeCell ref="D8:D10"/>
    <mergeCell ref="G14:G16"/>
    <mergeCell ref="C5:G5"/>
    <mergeCell ref="G23:G25"/>
    <mergeCell ref="C14:C16"/>
    <mergeCell ref="E14:E16"/>
    <mergeCell ref="E8:E10"/>
    <mergeCell ref="C8:C10"/>
    <mergeCell ref="C6:G6"/>
    <mergeCell ref="F8:F10"/>
    <mergeCell ref="D14:D16"/>
    <mergeCell ref="F14:F16"/>
    <mergeCell ref="H5:H7"/>
    <mergeCell ref="B5:B7"/>
    <mergeCell ref="I5:I7"/>
    <mergeCell ref="L5:P6"/>
    <mergeCell ref="B17:B19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47" orientation="landscape" verticalDpi="300" r:id="rId1"/>
  <headerFooter alignWithMargins="0"/>
  <rowBreaks count="8" manualBreakCount="8">
    <brk id="22" max="15" man="1"/>
    <brk id="47" max="15" man="1"/>
    <brk id="68" max="15" man="1"/>
    <brk id="85" max="15" man="1"/>
    <brk id="108" max="15" man="1"/>
    <brk id="133" max="15" man="1"/>
    <brk id="149" max="15" man="1"/>
    <brk id="183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4"/>
  </sheetPr>
  <dimension ref="A1:AH9214"/>
  <sheetViews>
    <sheetView tabSelected="1" view="pageBreakPreview" zoomScale="75" zoomScaleNormal="100" zoomScaleSheetLayoutView="75" workbookViewId="0">
      <pane xSplit="1" topLeftCell="B1" activePane="topRight" state="frozen"/>
      <selection pane="topRight" activeCell="I93" sqref="I93:I95"/>
    </sheetView>
  </sheetViews>
  <sheetFormatPr defaultRowHeight="15.75"/>
  <cols>
    <col min="1" max="1" width="36.28515625" style="3" customWidth="1"/>
    <col min="2" max="2" width="27.42578125" style="3" customWidth="1"/>
    <col min="3" max="3" width="8.85546875" style="3" customWidth="1"/>
    <col min="4" max="4" width="9" style="3" customWidth="1"/>
    <col min="5" max="7" width="8.85546875" style="3" customWidth="1"/>
    <col min="8" max="8" width="41.7109375" style="3" customWidth="1"/>
    <col min="9" max="9" width="35.85546875" style="3" customWidth="1"/>
    <col min="10" max="10" width="24.42578125" style="3" customWidth="1"/>
    <col min="11" max="11" width="19.42578125" style="3" customWidth="1"/>
    <col min="12" max="12" width="14.5703125" style="3" customWidth="1"/>
    <col min="13" max="13" width="14.5703125" style="8" customWidth="1"/>
    <col min="14" max="15" width="14.5703125" style="3" customWidth="1"/>
    <col min="16" max="16" width="14.7109375" style="6" customWidth="1"/>
    <col min="17" max="24" width="14.7109375" style="3" customWidth="1"/>
    <col min="25" max="25" width="11.42578125" style="3" customWidth="1"/>
    <col min="26" max="27" width="11.5703125" style="3" customWidth="1"/>
    <col min="28" max="28" width="15.7109375" style="3" customWidth="1"/>
    <col min="29" max="29" width="16" style="3" customWidth="1"/>
    <col min="30" max="30" width="10.85546875" style="3" bestFit="1" customWidth="1"/>
    <col min="31" max="31" width="10.42578125" style="3" bestFit="1" customWidth="1"/>
    <col min="32" max="16384" width="9.140625" style="3"/>
  </cols>
  <sheetData>
    <row r="1" spans="1:34" ht="18.75">
      <c r="I1" s="1"/>
      <c r="K1" s="1"/>
      <c r="L1" s="1"/>
      <c r="M1" s="346" t="s">
        <v>154</v>
      </c>
      <c r="N1" s="346"/>
      <c r="O1" s="346"/>
      <c r="P1" s="1"/>
      <c r="Q1" s="1"/>
      <c r="R1" s="1"/>
      <c r="S1" s="1"/>
      <c r="T1" s="1"/>
      <c r="U1" s="1"/>
      <c r="V1" s="1"/>
      <c r="W1" s="1"/>
      <c r="X1" s="1"/>
    </row>
    <row r="2" spans="1:34">
      <c r="I2" s="1"/>
      <c r="K2" s="1"/>
      <c r="L2" s="1"/>
      <c r="M2" s="7"/>
      <c r="N2" s="7"/>
      <c r="O2" s="7"/>
      <c r="P2" s="1"/>
      <c r="Q2" s="1"/>
      <c r="R2" s="1"/>
      <c r="S2" s="1"/>
      <c r="T2" s="1"/>
      <c r="U2" s="1"/>
      <c r="V2" s="1"/>
      <c r="W2" s="1"/>
      <c r="X2" s="1"/>
    </row>
    <row r="3" spans="1:34" ht="21" customHeight="1">
      <c r="A3" s="2"/>
      <c r="B3" s="292"/>
      <c r="C3" s="292"/>
      <c r="D3" s="292"/>
      <c r="E3" s="292"/>
      <c r="F3" s="292"/>
      <c r="G3" s="292"/>
      <c r="H3" s="347" t="s">
        <v>12</v>
      </c>
      <c r="I3" s="347"/>
      <c r="J3" s="292"/>
      <c r="K3" s="292"/>
      <c r="L3" s="292"/>
      <c r="M3" s="2"/>
      <c r="N3" s="2"/>
      <c r="O3" s="2"/>
      <c r="P3" s="3"/>
      <c r="Y3" s="2"/>
    </row>
    <row r="4" spans="1:34" ht="32.25" customHeight="1">
      <c r="A4" s="2"/>
      <c r="B4" s="347" t="s">
        <v>155</v>
      </c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2"/>
      <c r="N4" s="2"/>
      <c r="O4" s="2"/>
      <c r="P4" s="3"/>
      <c r="Y4" s="2"/>
    </row>
    <row r="5" spans="1:34" ht="15.75" customHeight="1">
      <c r="A5" s="319" t="s">
        <v>13</v>
      </c>
      <c r="B5" s="319" t="s">
        <v>14</v>
      </c>
      <c r="C5" s="319"/>
      <c r="D5" s="319"/>
      <c r="E5" s="319"/>
      <c r="F5" s="319"/>
      <c r="G5" s="319"/>
      <c r="H5" s="319" t="s">
        <v>15</v>
      </c>
      <c r="I5" s="319" t="s">
        <v>64</v>
      </c>
      <c r="J5" s="319" t="s">
        <v>83</v>
      </c>
      <c r="K5" s="319" t="s">
        <v>16</v>
      </c>
      <c r="L5" s="321" t="s">
        <v>89</v>
      </c>
      <c r="M5" s="322"/>
      <c r="N5" s="322"/>
      <c r="O5" s="322"/>
      <c r="P5" s="323"/>
      <c r="Q5" s="2"/>
      <c r="R5" s="2"/>
      <c r="S5" s="2"/>
      <c r="T5" s="2"/>
      <c r="U5" s="2"/>
      <c r="V5" s="2"/>
      <c r="W5" s="2"/>
      <c r="X5" s="2"/>
      <c r="Y5" s="4"/>
    </row>
    <row r="6" spans="1:34" ht="15.75" customHeight="1">
      <c r="A6" s="320"/>
      <c r="B6" s="320"/>
      <c r="C6" s="319" t="s">
        <v>17</v>
      </c>
      <c r="D6" s="319"/>
      <c r="E6" s="319"/>
      <c r="F6" s="319"/>
      <c r="G6" s="319"/>
      <c r="H6" s="319"/>
      <c r="I6" s="320"/>
      <c r="J6" s="320"/>
      <c r="K6" s="320"/>
      <c r="L6" s="324"/>
      <c r="M6" s="325"/>
      <c r="N6" s="325"/>
      <c r="O6" s="325"/>
      <c r="P6" s="326"/>
      <c r="Q6" s="2"/>
      <c r="R6" s="2"/>
      <c r="S6" s="2"/>
      <c r="T6" s="2"/>
      <c r="U6" s="2"/>
      <c r="V6" s="2"/>
      <c r="W6" s="2"/>
      <c r="X6" s="2"/>
      <c r="Y6" s="4"/>
    </row>
    <row r="7" spans="1:34" ht="65.25" customHeight="1">
      <c r="A7" s="320"/>
      <c r="B7" s="320"/>
      <c r="C7" s="9">
        <v>2026</v>
      </c>
      <c r="D7" s="9">
        <v>2027</v>
      </c>
      <c r="E7" s="9">
        <v>2028</v>
      </c>
      <c r="F7" s="9">
        <v>2029</v>
      </c>
      <c r="G7" s="9">
        <v>2030</v>
      </c>
      <c r="H7" s="319"/>
      <c r="I7" s="320"/>
      <c r="J7" s="320"/>
      <c r="K7" s="320"/>
      <c r="L7" s="9">
        <v>2026</v>
      </c>
      <c r="M7" s="10">
        <v>2027</v>
      </c>
      <c r="N7" s="9">
        <v>2028</v>
      </c>
      <c r="O7" s="9">
        <v>2029</v>
      </c>
      <c r="P7" s="9">
        <v>2030</v>
      </c>
      <c r="Q7" s="184">
        <v>2025</v>
      </c>
      <c r="R7" s="199" t="s">
        <v>117</v>
      </c>
      <c r="S7" s="13" t="s">
        <v>118</v>
      </c>
      <c r="T7" s="211" t="s">
        <v>121</v>
      </c>
      <c r="U7" s="212" t="s">
        <v>148</v>
      </c>
      <c r="V7" s="213"/>
      <c r="W7" s="213"/>
      <c r="X7" s="211"/>
      <c r="Y7" s="15">
        <v>2025</v>
      </c>
      <c r="AB7" s="6" t="s">
        <v>53</v>
      </c>
      <c r="AC7" s="6" t="s">
        <v>52</v>
      </c>
      <c r="AD7" s="9">
        <v>2026</v>
      </c>
      <c r="AE7" s="10">
        <v>2027</v>
      </c>
      <c r="AF7" s="9">
        <v>2028</v>
      </c>
      <c r="AG7" s="9">
        <v>2029</v>
      </c>
      <c r="AH7" s="13">
        <v>2030</v>
      </c>
    </row>
    <row r="8" spans="1:34" ht="64.5" customHeight="1">
      <c r="A8" s="311" t="s">
        <v>58</v>
      </c>
      <c r="B8" s="314" t="s">
        <v>18</v>
      </c>
      <c r="C8" s="314">
        <v>195</v>
      </c>
      <c r="D8" s="314">
        <v>200</v>
      </c>
      <c r="E8" s="314">
        <v>205</v>
      </c>
      <c r="F8" s="314">
        <v>210</v>
      </c>
      <c r="G8" s="314">
        <v>215</v>
      </c>
      <c r="H8" s="311" t="s">
        <v>109</v>
      </c>
      <c r="I8" s="311" t="s">
        <v>196</v>
      </c>
      <c r="J8" s="243" t="s">
        <v>55</v>
      </c>
      <c r="K8" s="37" t="s">
        <v>193</v>
      </c>
      <c r="L8" s="217"/>
      <c r="M8" s="218"/>
      <c r="N8" s="218"/>
      <c r="O8" s="218"/>
      <c r="P8" s="218"/>
      <c r="Q8" s="184">
        <f>75</f>
        <v>75</v>
      </c>
      <c r="R8" s="199"/>
      <c r="S8" s="13"/>
      <c r="T8" s="13"/>
      <c r="U8" s="13"/>
      <c r="V8" s="13"/>
      <c r="W8" s="13"/>
      <c r="X8" s="13"/>
      <c r="Y8" s="15"/>
      <c r="AB8" s="6"/>
      <c r="AC8" s="6"/>
      <c r="AD8" s="9"/>
      <c r="AE8" s="10"/>
      <c r="AF8" s="9"/>
      <c r="AG8" s="9"/>
      <c r="AH8" s="13"/>
    </row>
    <row r="9" spans="1:34" ht="58.5" customHeight="1">
      <c r="A9" s="312"/>
      <c r="B9" s="315"/>
      <c r="C9" s="315"/>
      <c r="D9" s="315"/>
      <c r="E9" s="315"/>
      <c r="F9" s="315"/>
      <c r="G9" s="315"/>
      <c r="H9" s="312"/>
      <c r="I9" s="312"/>
      <c r="J9" s="243" t="s">
        <v>225</v>
      </c>
      <c r="K9" s="37">
        <f>SUM(L9:P9)</f>
        <v>732.59999999999991</v>
      </c>
      <c r="L9" s="37">
        <v>120</v>
      </c>
      <c r="M9" s="218">
        <f>ROUND((L9*1.1),1)</f>
        <v>132</v>
      </c>
      <c r="N9" s="218">
        <f>ROUND((M9*1.1),1)</f>
        <v>145.19999999999999</v>
      </c>
      <c r="O9" s="218">
        <f>ROUND((N9*1.1),1)</f>
        <v>159.69999999999999</v>
      </c>
      <c r="P9" s="218">
        <f>ROUND((O9*1.1),1)</f>
        <v>175.7</v>
      </c>
      <c r="Q9" s="185"/>
      <c r="R9" s="200">
        <v>75</v>
      </c>
      <c r="S9" s="38"/>
      <c r="T9" s="258" t="s">
        <v>122</v>
      </c>
      <c r="U9" s="38"/>
      <c r="V9" s="38"/>
      <c r="W9" s="38"/>
      <c r="X9" s="38"/>
      <c r="Y9" s="19">
        <f>131.2</f>
        <v>131.19999999999999</v>
      </c>
      <c r="Z9" s="25">
        <v>5061</v>
      </c>
      <c r="AA9" s="25"/>
      <c r="AB9" s="5"/>
      <c r="AC9" s="5"/>
      <c r="AD9" s="5"/>
      <c r="AE9" s="6"/>
      <c r="AF9" s="6"/>
      <c r="AG9" s="6"/>
      <c r="AH9" s="6"/>
    </row>
    <row r="10" spans="1:34" ht="69.75" customHeight="1">
      <c r="A10" s="312"/>
      <c r="B10" s="316"/>
      <c r="C10" s="316"/>
      <c r="D10" s="316"/>
      <c r="E10" s="316"/>
      <c r="F10" s="316"/>
      <c r="G10" s="316"/>
      <c r="H10" s="313"/>
      <c r="I10" s="313"/>
      <c r="J10" s="243" t="s">
        <v>27</v>
      </c>
      <c r="K10" s="37">
        <f>SUM(L10:P10)</f>
        <v>0</v>
      </c>
      <c r="L10" s="37"/>
      <c r="M10" s="37"/>
      <c r="N10" s="37"/>
      <c r="O10" s="37"/>
      <c r="P10" s="37"/>
      <c r="Q10" s="185"/>
      <c r="R10" s="200"/>
      <c r="S10" s="38"/>
      <c r="T10" s="38"/>
      <c r="U10" s="38"/>
      <c r="V10" s="38"/>
      <c r="W10" s="38"/>
      <c r="X10" s="38"/>
      <c r="Y10" s="5"/>
      <c r="Z10" s="25"/>
      <c r="AA10" s="25"/>
      <c r="AB10" s="5"/>
      <c r="AC10" s="5"/>
      <c r="AD10" s="5"/>
      <c r="AE10" s="6"/>
      <c r="AF10" s="6"/>
      <c r="AG10" s="6"/>
      <c r="AH10" s="6"/>
    </row>
    <row r="11" spans="1:34" ht="45" customHeight="1">
      <c r="A11" s="97"/>
      <c r="B11" s="337" t="s">
        <v>213</v>
      </c>
      <c r="C11" s="180">
        <v>9</v>
      </c>
      <c r="D11" s="180">
        <v>9</v>
      </c>
      <c r="E11" s="180">
        <v>9</v>
      </c>
      <c r="F11" s="180">
        <v>9</v>
      </c>
      <c r="G11" s="180">
        <v>9</v>
      </c>
      <c r="H11" s="311" t="s">
        <v>1</v>
      </c>
      <c r="I11" s="311" t="s">
        <v>197</v>
      </c>
      <c r="J11" s="243" t="s">
        <v>55</v>
      </c>
      <c r="K11" s="37">
        <f t="shared" ref="K11:K25" si="0">SUM(L11:P11)</f>
        <v>12750</v>
      </c>
      <c r="L11" s="37">
        <v>2200</v>
      </c>
      <c r="M11" s="219">
        <v>2350</v>
      </c>
      <c r="N11" s="219">
        <v>2500</v>
      </c>
      <c r="O11" s="219">
        <v>2700</v>
      </c>
      <c r="P11" s="219">
        <v>3000</v>
      </c>
      <c r="Q11" s="185">
        <f>2205.6</f>
        <v>2205.6</v>
      </c>
      <c r="R11" s="200"/>
      <c r="S11" s="38"/>
      <c r="T11" s="38"/>
      <c r="U11" s="38"/>
      <c r="V11" s="38"/>
      <c r="W11" s="38"/>
      <c r="X11" s="38"/>
      <c r="Y11" s="5"/>
      <c r="Z11" s="25"/>
      <c r="AA11" s="25"/>
      <c r="AB11" s="5"/>
      <c r="AC11" s="5"/>
      <c r="AD11" s="5"/>
      <c r="AE11" s="6"/>
      <c r="AF11" s="6"/>
      <c r="AG11" s="6"/>
      <c r="AH11" s="6"/>
    </row>
    <row r="12" spans="1:34" ht="43.5" customHeight="1">
      <c r="A12" s="97"/>
      <c r="B12" s="338"/>
      <c r="C12" s="174"/>
      <c r="D12" s="174"/>
      <c r="E12" s="174"/>
      <c r="F12" s="174"/>
      <c r="G12" s="174"/>
      <c r="H12" s="312"/>
      <c r="I12" s="312"/>
      <c r="J12" s="243" t="s">
        <v>225</v>
      </c>
      <c r="K12" s="37">
        <f t="shared" si="0"/>
        <v>3733.6</v>
      </c>
      <c r="L12" s="37">
        <v>611.5</v>
      </c>
      <c r="M12" s="219">
        <f>ROUND((L12*1.1),1)</f>
        <v>672.7</v>
      </c>
      <c r="N12" s="219">
        <f>ROUND((M12*1.1),1)</f>
        <v>740</v>
      </c>
      <c r="O12" s="219">
        <f>ROUND((N12*1.1),1)</f>
        <v>814</v>
      </c>
      <c r="P12" s="219">
        <f>ROUND((O12*1.1),1)</f>
        <v>895.4</v>
      </c>
      <c r="Q12" s="185"/>
      <c r="R12" s="200">
        <f>2715.2</f>
        <v>2715.2</v>
      </c>
      <c r="S12" s="38">
        <f>R12-Q11</f>
        <v>509.59999999999991</v>
      </c>
      <c r="T12" s="38"/>
      <c r="U12" s="38">
        <f>S12*1.2</f>
        <v>611.51999999999987</v>
      </c>
      <c r="V12" s="38"/>
      <c r="W12" s="38"/>
      <c r="X12" s="38"/>
      <c r="Y12" s="5"/>
      <c r="Z12" s="25">
        <v>5053</v>
      </c>
      <c r="AA12" s="25"/>
      <c r="AB12" s="5"/>
      <c r="AC12" s="5"/>
      <c r="AD12" s="5"/>
      <c r="AE12" s="6"/>
      <c r="AF12" s="6"/>
      <c r="AG12" s="6"/>
      <c r="AH12" s="6"/>
    </row>
    <row r="13" spans="1:34" ht="45" customHeight="1">
      <c r="A13" s="97"/>
      <c r="B13" s="174"/>
      <c r="C13" s="174"/>
      <c r="D13" s="174"/>
      <c r="E13" s="174"/>
      <c r="F13" s="174"/>
      <c r="G13" s="174"/>
      <c r="H13" s="313"/>
      <c r="I13" s="313"/>
      <c r="J13" s="243" t="s">
        <v>27</v>
      </c>
      <c r="K13" s="37">
        <f t="shared" si="0"/>
        <v>0</v>
      </c>
      <c r="L13" s="37"/>
      <c r="M13" s="37"/>
      <c r="N13" s="37"/>
      <c r="O13" s="37"/>
      <c r="P13" s="37"/>
      <c r="Q13" s="185"/>
      <c r="R13" s="200"/>
      <c r="S13" s="38"/>
      <c r="T13" s="38"/>
      <c r="U13" s="38"/>
      <c r="V13" s="38"/>
      <c r="W13" s="38"/>
      <c r="X13" s="38"/>
      <c r="Y13" s="5"/>
      <c r="Z13" s="25"/>
      <c r="AA13" s="25"/>
      <c r="AB13" s="5"/>
      <c r="AC13" s="5"/>
      <c r="AD13" s="5"/>
      <c r="AE13" s="6"/>
      <c r="AF13" s="6"/>
      <c r="AG13" s="6"/>
      <c r="AH13" s="6"/>
    </row>
    <row r="14" spans="1:34" ht="100.5" customHeight="1">
      <c r="A14" s="97"/>
      <c r="B14" s="350" t="s">
        <v>18</v>
      </c>
      <c r="C14" s="314">
        <v>120</v>
      </c>
      <c r="D14" s="314">
        <v>123</v>
      </c>
      <c r="E14" s="314">
        <v>127</v>
      </c>
      <c r="F14" s="314">
        <v>130</v>
      </c>
      <c r="G14" s="314">
        <v>135</v>
      </c>
      <c r="H14" s="311" t="s">
        <v>171</v>
      </c>
      <c r="I14" s="311" t="s">
        <v>198</v>
      </c>
      <c r="J14" s="243" t="s">
        <v>55</v>
      </c>
      <c r="K14" s="37">
        <f t="shared" si="0"/>
        <v>41064.200000000004</v>
      </c>
      <c r="L14" s="37">
        <v>6726.2</v>
      </c>
      <c r="M14" s="219">
        <f t="shared" ref="M14:P15" si="1">ROUND((L14*1.1),1)</f>
        <v>7398.8</v>
      </c>
      <c r="N14" s="219">
        <f t="shared" si="1"/>
        <v>8138.7</v>
      </c>
      <c r="O14" s="219">
        <f t="shared" si="1"/>
        <v>8952.6</v>
      </c>
      <c r="P14" s="219">
        <f t="shared" si="1"/>
        <v>9847.9</v>
      </c>
      <c r="Q14" s="185">
        <f>5345.2+50+60+150</f>
        <v>5605.2</v>
      </c>
      <c r="R14" s="200"/>
      <c r="S14" s="38"/>
      <c r="T14" s="38"/>
      <c r="U14" s="38"/>
      <c r="V14" s="38"/>
      <c r="W14" s="38"/>
      <c r="X14" s="38"/>
      <c r="Y14" s="5"/>
      <c r="Z14" s="25"/>
      <c r="AA14" s="25"/>
      <c r="AB14" s="5"/>
      <c r="AC14" s="5"/>
      <c r="AD14" s="5"/>
      <c r="AE14" s="6"/>
      <c r="AF14" s="6"/>
      <c r="AG14" s="6"/>
      <c r="AH14" s="6"/>
    </row>
    <row r="15" spans="1:34" ht="105" customHeight="1">
      <c r="A15" s="97"/>
      <c r="B15" s="351"/>
      <c r="C15" s="315"/>
      <c r="D15" s="315"/>
      <c r="E15" s="315"/>
      <c r="F15" s="315"/>
      <c r="G15" s="315"/>
      <c r="H15" s="312"/>
      <c r="I15" s="312"/>
      <c r="J15" s="243" t="s">
        <v>225</v>
      </c>
      <c r="K15" s="37">
        <f t="shared" si="0"/>
        <v>7989.6</v>
      </c>
      <c r="L15" s="37">
        <v>1308.5999999999999</v>
      </c>
      <c r="M15" s="219">
        <f t="shared" si="1"/>
        <v>1439.5</v>
      </c>
      <c r="N15" s="219">
        <f t="shared" si="1"/>
        <v>1583.5</v>
      </c>
      <c r="O15" s="219">
        <f t="shared" si="1"/>
        <v>1741.9</v>
      </c>
      <c r="P15" s="219">
        <f t="shared" si="1"/>
        <v>1916.1</v>
      </c>
      <c r="Q15" s="185"/>
      <c r="R15" s="200">
        <f>5345.2+60+1240.5+50</f>
        <v>6695.7</v>
      </c>
      <c r="S15" s="220">
        <f>R15-Q14</f>
        <v>1090.5</v>
      </c>
      <c r="T15" s="258" t="s">
        <v>123</v>
      </c>
      <c r="U15" s="38"/>
      <c r="V15" s="38"/>
      <c r="W15" s="38"/>
      <c r="X15" s="38"/>
      <c r="Y15" s="21">
        <f>60+1545.2+3470+769+2665.2+50</f>
        <v>8559.4</v>
      </c>
      <c r="Z15" s="27" t="s">
        <v>46</v>
      </c>
      <c r="AA15" s="27"/>
      <c r="AB15" s="6"/>
      <c r="AC15" s="6"/>
      <c r="AD15" s="22" t="e">
        <f>L15+#REF!+L55+L71</f>
        <v>#REF!</v>
      </c>
      <c r="AE15" s="6"/>
      <c r="AF15" s="6"/>
      <c r="AG15" s="6"/>
      <c r="AH15" s="6"/>
    </row>
    <row r="16" spans="1:34" ht="101.25" customHeight="1">
      <c r="A16" s="97"/>
      <c r="B16" s="352"/>
      <c r="C16" s="316"/>
      <c r="D16" s="316"/>
      <c r="E16" s="316"/>
      <c r="F16" s="316"/>
      <c r="G16" s="316"/>
      <c r="H16" s="313"/>
      <c r="I16" s="313"/>
      <c r="J16" s="243" t="s">
        <v>27</v>
      </c>
      <c r="K16" s="37">
        <f t="shared" si="0"/>
        <v>0</v>
      </c>
      <c r="L16" s="39"/>
      <c r="M16" s="40"/>
      <c r="N16" s="39"/>
      <c r="O16" s="39"/>
      <c r="P16" s="39"/>
      <c r="Q16" s="186"/>
      <c r="R16" s="198"/>
      <c r="S16" s="41"/>
      <c r="T16" s="41"/>
      <c r="U16" s="41"/>
      <c r="V16" s="41"/>
      <c r="W16" s="41"/>
      <c r="X16" s="41"/>
      <c r="Y16" s="6"/>
      <c r="Z16" s="195" t="s">
        <v>46</v>
      </c>
      <c r="AA16" s="27"/>
      <c r="AB16" s="6"/>
      <c r="AC16" s="6"/>
      <c r="AD16" s="6"/>
      <c r="AE16" s="6"/>
      <c r="AF16" s="6"/>
      <c r="AG16" s="6"/>
      <c r="AH16" s="6"/>
    </row>
    <row r="17" spans="1:34" ht="44.25" customHeight="1">
      <c r="A17" s="97"/>
      <c r="B17" s="311" t="s">
        <v>186</v>
      </c>
      <c r="C17" s="327">
        <v>105000</v>
      </c>
      <c r="D17" s="327">
        <v>105200</v>
      </c>
      <c r="E17" s="327">
        <v>105300</v>
      </c>
      <c r="F17" s="327">
        <v>105400</v>
      </c>
      <c r="G17" s="327">
        <v>105500</v>
      </c>
      <c r="H17" s="311" t="s">
        <v>4</v>
      </c>
      <c r="I17" s="311" t="s">
        <v>196</v>
      </c>
      <c r="J17" s="243" t="s">
        <v>55</v>
      </c>
      <c r="K17" s="37">
        <f t="shared" si="0"/>
        <v>0</v>
      </c>
      <c r="L17" s="39"/>
      <c r="M17" s="40"/>
      <c r="N17" s="39"/>
      <c r="O17" s="39"/>
      <c r="P17" s="39"/>
      <c r="Q17" s="186"/>
      <c r="R17" s="198"/>
      <c r="S17" s="41"/>
      <c r="T17" s="41"/>
      <c r="U17" s="41"/>
      <c r="V17" s="41"/>
      <c r="W17" s="41"/>
      <c r="X17" s="41"/>
      <c r="Y17" s="6"/>
      <c r="Z17" s="27"/>
      <c r="AA17" s="27"/>
      <c r="AB17" s="6"/>
      <c r="AC17" s="6"/>
      <c r="AD17" s="6"/>
      <c r="AE17" s="6"/>
      <c r="AF17" s="6"/>
      <c r="AG17" s="6"/>
      <c r="AH17" s="30"/>
    </row>
    <row r="18" spans="1:34" s="12" customFormat="1" ht="46.5" customHeight="1">
      <c r="A18" s="97"/>
      <c r="B18" s="312"/>
      <c r="C18" s="328"/>
      <c r="D18" s="328"/>
      <c r="E18" s="328"/>
      <c r="F18" s="328"/>
      <c r="G18" s="328"/>
      <c r="H18" s="312"/>
      <c r="I18" s="312"/>
      <c r="J18" s="243" t="s">
        <v>225</v>
      </c>
      <c r="K18" s="37">
        <f t="shared" si="0"/>
        <v>29724.3</v>
      </c>
      <c r="L18" s="37">
        <v>4868.8</v>
      </c>
      <c r="M18" s="219">
        <f>ROUND((L18*1.1),1)-0.1</f>
        <v>5355.5999999999995</v>
      </c>
      <c r="N18" s="219">
        <f>ROUND((M18*1.1),1)</f>
        <v>5891.2</v>
      </c>
      <c r="O18" s="219">
        <f>ROUND((N18*1.1),1)</f>
        <v>6480.3</v>
      </c>
      <c r="P18" s="219">
        <f>ROUND((O18*1.1),1)+0.1</f>
        <v>7128.4000000000005</v>
      </c>
      <c r="Q18" s="185"/>
      <c r="R18" s="200">
        <v>5482.6</v>
      </c>
      <c r="S18" s="38"/>
      <c r="T18" s="258" t="s">
        <v>124</v>
      </c>
      <c r="U18" s="38"/>
      <c r="V18" s="38"/>
      <c r="W18" s="38"/>
      <c r="X18" s="38"/>
      <c r="Y18" s="6">
        <v>4057.3</v>
      </c>
      <c r="Z18" s="28">
        <v>5049</v>
      </c>
      <c r="AA18" s="28"/>
      <c r="AB18" s="11">
        <v>4057.3</v>
      </c>
      <c r="AC18" s="11"/>
      <c r="AD18" s="5">
        <f>L18</f>
        <v>4868.8</v>
      </c>
      <c r="AE18" s="5">
        <f>AD18*1.1</f>
        <v>5355.68</v>
      </c>
      <c r="AF18" s="5">
        <f>AE18*1.1</f>
        <v>5891.2480000000005</v>
      </c>
      <c r="AG18" s="5">
        <f>AF18*1.1</f>
        <v>6480.372800000001</v>
      </c>
      <c r="AH18" s="14">
        <f>AG18*1.1</f>
        <v>7128.4100800000015</v>
      </c>
    </row>
    <row r="19" spans="1:34" s="12" customFormat="1" ht="54.75" customHeight="1">
      <c r="A19" s="97"/>
      <c r="B19" s="313"/>
      <c r="C19" s="329"/>
      <c r="D19" s="329"/>
      <c r="E19" s="329"/>
      <c r="F19" s="329"/>
      <c r="G19" s="329"/>
      <c r="H19" s="313"/>
      <c r="I19" s="313"/>
      <c r="J19" s="243" t="s">
        <v>27</v>
      </c>
      <c r="K19" s="37">
        <f t="shared" si="0"/>
        <v>0</v>
      </c>
      <c r="L19" s="42"/>
      <c r="M19" s="43"/>
      <c r="N19" s="42"/>
      <c r="O19" s="42"/>
      <c r="P19" s="42"/>
      <c r="Q19" s="187"/>
      <c r="R19" s="196"/>
      <c r="S19" s="44"/>
      <c r="T19" s="44"/>
      <c r="U19" s="44"/>
      <c r="V19" s="44"/>
      <c r="W19" s="44"/>
      <c r="X19" s="44"/>
      <c r="Y19" s="11"/>
      <c r="Z19" s="28"/>
      <c r="AA19" s="28"/>
      <c r="AB19" s="11"/>
      <c r="AC19" s="11"/>
      <c r="AD19" s="11"/>
      <c r="AE19" s="11"/>
      <c r="AF19" s="11"/>
      <c r="AG19" s="11"/>
      <c r="AH19" s="11"/>
    </row>
    <row r="20" spans="1:34" s="12" customFormat="1" ht="47.25" customHeight="1">
      <c r="A20" s="97"/>
      <c r="B20" s="311" t="s">
        <v>107</v>
      </c>
      <c r="C20" s="314">
        <v>10</v>
      </c>
      <c r="D20" s="314">
        <v>12</v>
      </c>
      <c r="E20" s="314">
        <v>14</v>
      </c>
      <c r="F20" s="314">
        <v>16</v>
      </c>
      <c r="G20" s="314">
        <v>18</v>
      </c>
      <c r="H20" s="311" t="s">
        <v>5</v>
      </c>
      <c r="I20" s="311" t="s">
        <v>196</v>
      </c>
      <c r="J20" s="37" t="s">
        <v>193</v>
      </c>
      <c r="K20" s="37">
        <f t="shared" si="0"/>
        <v>0</v>
      </c>
      <c r="L20" s="49"/>
      <c r="M20" s="219"/>
      <c r="N20" s="219"/>
      <c r="O20" s="219"/>
      <c r="P20" s="219"/>
      <c r="Q20" s="210"/>
      <c r="R20" s="210"/>
      <c r="S20" s="44"/>
      <c r="T20" s="44"/>
      <c r="U20" s="44"/>
      <c r="V20" s="44"/>
      <c r="W20" s="44"/>
      <c r="X20" s="44"/>
      <c r="Y20" s="6">
        <v>60</v>
      </c>
      <c r="Z20" s="27">
        <v>5011</v>
      </c>
      <c r="AA20" s="28"/>
      <c r="AB20" s="11"/>
      <c r="AC20" s="11"/>
      <c r="AD20" s="11"/>
      <c r="AE20" s="11"/>
      <c r="AF20" s="11"/>
      <c r="AG20" s="11"/>
      <c r="AH20" s="11"/>
    </row>
    <row r="21" spans="1:34" ht="45" customHeight="1">
      <c r="A21" s="97"/>
      <c r="B21" s="312"/>
      <c r="C21" s="315"/>
      <c r="D21" s="315"/>
      <c r="E21" s="315"/>
      <c r="F21" s="315"/>
      <c r="G21" s="315"/>
      <c r="H21" s="312"/>
      <c r="I21" s="312"/>
      <c r="J21" s="243" t="s">
        <v>225</v>
      </c>
      <c r="K21" s="37">
        <f t="shared" si="0"/>
        <v>0</v>
      </c>
      <c r="L21" s="37"/>
      <c r="M21" s="37"/>
      <c r="N21" s="37"/>
      <c r="O21" s="37"/>
      <c r="P21" s="37"/>
      <c r="Q21" s="197"/>
      <c r="R21" s="197"/>
      <c r="S21" s="38"/>
      <c r="T21" s="259" t="s">
        <v>125</v>
      </c>
      <c r="U21" s="38"/>
      <c r="V21" s="38"/>
      <c r="W21" s="38"/>
      <c r="X21" s="38"/>
      <c r="Y21" s="6">
        <v>60</v>
      </c>
      <c r="Z21" s="27">
        <v>5011</v>
      </c>
      <c r="AA21" s="27"/>
      <c r="AB21" s="6"/>
      <c r="AC21" s="6"/>
      <c r="AD21" s="6"/>
      <c r="AE21" s="6"/>
      <c r="AF21" s="6"/>
      <c r="AG21" s="6"/>
      <c r="AH21" s="6"/>
    </row>
    <row r="22" spans="1:34" ht="55.5" customHeight="1">
      <c r="A22" s="99"/>
      <c r="B22" s="313"/>
      <c r="C22" s="316"/>
      <c r="D22" s="316"/>
      <c r="E22" s="316"/>
      <c r="F22" s="316"/>
      <c r="G22" s="316"/>
      <c r="H22" s="313"/>
      <c r="I22" s="313"/>
      <c r="J22" s="243" t="s">
        <v>27</v>
      </c>
      <c r="K22" s="37">
        <f t="shared" si="0"/>
        <v>0</v>
      </c>
      <c r="L22" s="39"/>
      <c r="M22" s="40"/>
      <c r="N22" s="39"/>
      <c r="O22" s="39"/>
      <c r="P22" s="39"/>
      <c r="Q22" s="186"/>
      <c r="R22" s="198"/>
      <c r="S22" s="41"/>
      <c r="T22" s="41"/>
      <c r="U22" s="41"/>
      <c r="V22" s="41"/>
      <c r="W22" s="41"/>
      <c r="X22" s="41"/>
      <c r="Y22" s="6"/>
      <c r="Z22" s="27"/>
      <c r="AA22" s="27"/>
      <c r="AB22" s="6"/>
      <c r="AC22" s="6"/>
      <c r="AD22" s="6"/>
      <c r="AE22" s="6"/>
      <c r="AF22" s="6"/>
      <c r="AG22" s="6"/>
      <c r="AH22" s="6"/>
    </row>
    <row r="23" spans="1:34" ht="48.75" customHeight="1">
      <c r="A23" s="96"/>
      <c r="B23" s="311" t="s">
        <v>33</v>
      </c>
      <c r="C23" s="314">
        <v>300</v>
      </c>
      <c r="D23" s="314">
        <v>350</v>
      </c>
      <c r="E23" s="314">
        <v>400</v>
      </c>
      <c r="F23" s="314">
        <v>450</v>
      </c>
      <c r="G23" s="314">
        <v>500</v>
      </c>
      <c r="H23" s="311" t="s">
        <v>6</v>
      </c>
      <c r="I23" s="311"/>
      <c r="J23" s="243" t="s">
        <v>55</v>
      </c>
      <c r="K23" s="37">
        <f t="shared" si="0"/>
        <v>0</v>
      </c>
      <c r="L23" s="39"/>
      <c r="M23" s="40"/>
      <c r="N23" s="39"/>
      <c r="O23" s="39"/>
      <c r="P23" s="39"/>
      <c r="Q23" s="186"/>
      <c r="R23" s="198"/>
      <c r="S23" s="41"/>
      <c r="T23" s="41"/>
      <c r="U23" s="41"/>
      <c r="V23" s="41"/>
      <c r="W23" s="41"/>
      <c r="X23" s="41"/>
      <c r="Y23" s="6"/>
      <c r="Z23" s="27"/>
      <c r="AA23" s="27"/>
      <c r="AB23" s="6"/>
      <c r="AC23" s="6"/>
      <c r="AD23" s="6"/>
      <c r="AE23" s="6"/>
      <c r="AF23" s="6"/>
      <c r="AG23" s="6"/>
      <c r="AH23" s="6"/>
    </row>
    <row r="24" spans="1:34" ht="42.75" customHeight="1">
      <c r="A24" s="97"/>
      <c r="B24" s="312"/>
      <c r="C24" s="315"/>
      <c r="D24" s="315"/>
      <c r="E24" s="315"/>
      <c r="F24" s="315"/>
      <c r="G24" s="315"/>
      <c r="H24" s="312"/>
      <c r="I24" s="312"/>
      <c r="J24" s="243" t="s">
        <v>225</v>
      </c>
      <c r="K24" s="37">
        <f t="shared" si="0"/>
        <v>0</v>
      </c>
      <c r="L24" s="39"/>
      <c r="M24" s="40"/>
      <c r="N24" s="39"/>
      <c r="O24" s="39"/>
      <c r="P24" s="39"/>
      <c r="Q24" s="186"/>
      <c r="R24" s="198"/>
      <c r="S24" s="41"/>
      <c r="T24" s="41"/>
      <c r="U24" s="41"/>
      <c r="V24" s="41"/>
      <c r="W24" s="41"/>
      <c r="X24" s="41"/>
      <c r="Y24" s="6"/>
      <c r="Z24" s="27"/>
      <c r="AA24" s="27"/>
      <c r="AB24" s="6"/>
      <c r="AC24" s="6"/>
      <c r="AD24" s="6"/>
      <c r="AE24" s="6"/>
      <c r="AF24" s="6"/>
      <c r="AG24" s="6"/>
      <c r="AH24" s="6"/>
    </row>
    <row r="25" spans="1:34" ht="56.25" customHeight="1">
      <c r="A25" s="99"/>
      <c r="B25" s="313"/>
      <c r="C25" s="316"/>
      <c r="D25" s="316"/>
      <c r="E25" s="316"/>
      <c r="F25" s="316"/>
      <c r="G25" s="316"/>
      <c r="H25" s="313"/>
      <c r="I25" s="313"/>
      <c r="J25" s="243" t="s">
        <v>27</v>
      </c>
      <c r="K25" s="37">
        <f t="shared" si="0"/>
        <v>0</v>
      </c>
      <c r="L25" s="39"/>
      <c r="M25" s="40"/>
      <c r="N25" s="39"/>
      <c r="O25" s="39"/>
      <c r="P25" s="39"/>
      <c r="Q25" s="186"/>
      <c r="R25" s="198"/>
      <c r="S25" s="41"/>
      <c r="T25" s="41"/>
      <c r="U25" s="41"/>
      <c r="V25" s="41"/>
      <c r="W25" s="41"/>
      <c r="X25" s="41"/>
      <c r="Y25" s="6"/>
      <c r="Z25" s="27"/>
      <c r="AA25" s="27"/>
      <c r="AB25" s="6"/>
      <c r="AC25" s="6"/>
      <c r="AD25" s="6"/>
      <c r="AE25" s="6"/>
      <c r="AF25" s="6"/>
      <c r="AG25" s="6"/>
      <c r="AH25" s="6"/>
    </row>
    <row r="26" spans="1:34" ht="20.100000000000001" customHeight="1">
      <c r="A26" s="331" t="s">
        <v>59</v>
      </c>
      <c r="B26" s="332"/>
      <c r="C26" s="332"/>
      <c r="D26" s="332"/>
      <c r="E26" s="332"/>
      <c r="F26" s="332"/>
      <c r="G26" s="332"/>
      <c r="H26" s="332"/>
      <c r="I26" s="333"/>
      <c r="J26" s="302"/>
      <c r="K26" s="46">
        <f>SUM(K8:K25)</f>
        <v>95994.300000000017</v>
      </c>
      <c r="L26" s="46">
        <f t="shared" ref="L26:Q26" si="2">SUM(L8:L25)</f>
        <v>15835.100000000002</v>
      </c>
      <c r="M26" s="46">
        <f t="shared" si="2"/>
        <v>17348.599999999999</v>
      </c>
      <c r="N26" s="46">
        <f t="shared" si="2"/>
        <v>18998.599999999999</v>
      </c>
      <c r="O26" s="46">
        <f t="shared" si="2"/>
        <v>20848.5</v>
      </c>
      <c r="P26" s="46">
        <f t="shared" si="2"/>
        <v>22963.5</v>
      </c>
      <c r="Q26" s="46">
        <f t="shared" si="2"/>
        <v>7885.7999999999993</v>
      </c>
      <c r="R26" s="46">
        <f>SUM(R8:R25)</f>
        <v>14968.5</v>
      </c>
      <c r="S26" s="46">
        <f>SUM(S8:S25)</f>
        <v>1600.1</v>
      </c>
      <c r="T26" s="46"/>
      <c r="U26" s="46"/>
      <c r="V26" s="46"/>
      <c r="W26" s="46"/>
      <c r="X26" s="46"/>
      <c r="Y26" s="6"/>
      <c r="Z26" s="27"/>
      <c r="AA26" s="27"/>
      <c r="AB26" s="6"/>
      <c r="AC26" s="6"/>
      <c r="AD26" s="6"/>
      <c r="AE26" s="6"/>
      <c r="AF26" s="6"/>
      <c r="AG26" s="6"/>
      <c r="AH26" s="6"/>
    </row>
    <row r="27" spans="1:34" ht="20.100000000000001" customHeight="1">
      <c r="A27" s="68" t="s">
        <v>38</v>
      </c>
      <c r="B27" s="69"/>
      <c r="C27" s="69"/>
      <c r="D27" s="69"/>
      <c r="E27" s="69"/>
      <c r="F27" s="69"/>
      <c r="G27" s="69"/>
      <c r="H27" s="69"/>
      <c r="I27" s="70"/>
      <c r="J27" s="302" t="s">
        <v>55</v>
      </c>
      <c r="K27" s="46">
        <f>SUM(L27:P27)</f>
        <v>53814.200000000004</v>
      </c>
      <c r="L27" s="46">
        <f>L8+L11+L14+L23+L17+L20</f>
        <v>8926.2000000000007</v>
      </c>
      <c r="M27" s="46">
        <f t="shared" ref="L27:S29" si="3">M8+M11+M14+M23+M17+M20</f>
        <v>9748.7999999999993</v>
      </c>
      <c r="N27" s="46">
        <f t="shared" si="3"/>
        <v>10638.7</v>
      </c>
      <c r="O27" s="46">
        <f t="shared" si="3"/>
        <v>11652.6</v>
      </c>
      <c r="P27" s="46">
        <f t="shared" si="3"/>
        <v>12847.9</v>
      </c>
      <c r="Q27" s="46">
        <f t="shared" si="3"/>
        <v>7885.7999999999993</v>
      </c>
      <c r="R27" s="46">
        <f t="shared" si="3"/>
        <v>0</v>
      </c>
      <c r="S27" s="46">
        <f t="shared" si="3"/>
        <v>0</v>
      </c>
      <c r="T27" s="46"/>
      <c r="U27" s="46"/>
      <c r="V27" s="46"/>
      <c r="W27" s="46"/>
      <c r="X27" s="46"/>
      <c r="Y27" s="6"/>
      <c r="Z27" s="27"/>
      <c r="AA27" s="27"/>
      <c r="AB27" s="6"/>
      <c r="AC27" s="6"/>
      <c r="AD27" s="6"/>
      <c r="AE27" s="6"/>
      <c r="AF27" s="6"/>
      <c r="AG27" s="6"/>
      <c r="AH27" s="6"/>
    </row>
    <row r="28" spans="1:34" ht="20.100000000000001" customHeight="1">
      <c r="A28" s="71"/>
      <c r="B28" s="72"/>
      <c r="C28" s="72"/>
      <c r="D28" s="72"/>
      <c r="E28" s="72"/>
      <c r="F28" s="72"/>
      <c r="G28" s="72"/>
      <c r="H28" s="72"/>
      <c r="I28" s="73"/>
      <c r="J28" s="302" t="s">
        <v>225</v>
      </c>
      <c r="K28" s="46">
        <f>SUM(L28:P28)</f>
        <v>42180.1</v>
      </c>
      <c r="L28" s="46">
        <f t="shared" si="3"/>
        <v>6908.9</v>
      </c>
      <c r="M28" s="46">
        <f t="shared" si="3"/>
        <v>7599.7999999999993</v>
      </c>
      <c r="N28" s="46">
        <f t="shared" si="3"/>
        <v>8359.9</v>
      </c>
      <c r="O28" s="46">
        <f t="shared" si="3"/>
        <v>9195.9000000000015</v>
      </c>
      <c r="P28" s="46">
        <f t="shared" si="3"/>
        <v>10115.6</v>
      </c>
      <c r="Q28" s="46">
        <f>Q9+Q12+Q15+Q24+Q18+Q21</f>
        <v>0</v>
      </c>
      <c r="R28" s="46">
        <f t="shared" si="3"/>
        <v>14968.5</v>
      </c>
      <c r="S28" s="46">
        <f t="shared" si="3"/>
        <v>1600.1</v>
      </c>
      <c r="T28" s="46"/>
      <c r="U28" s="46"/>
      <c r="V28" s="46"/>
      <c r="W28" s="46"/>
      <c r="X28" s="46"/>
      <c r="Y28" s="6"/>
      <c r="Z28" s="27"/>
      <c r="AA28" s="27"/>
      <c r="AB28" s="6"/>
      <c r="AC28" s="6"/>
      <c r="AD28" s="6"/>
      <c r="AE28" s="6"/>
      <c r="AF28" s="6"/>
      <c r="AG28" s="6"/>
      <c r="AH28" s="6"/>
    </row>
    <row r="29" spans="1:34" ht="20.100000000000001" customHeight="1">
      <c r="A29" s="74"/>
      <c r="B29" s="75"/>
      <c r="C29" s="75"/>
      <c r="D29" s="75"/>
      <c r="E29" s="75"/>
      <c r="F29" s="75"/>
      <c r="G29" s="75"/>
      <c r="H29" s="75"/>
      <c r="I29" s="76"/>
      <c r="J29" s="302" t="s">
        <v>27</v>
      </c>
      <c r="K29" s="46">
        <f>SUM(L29:P29)</f>
        <v>0</v>
      </c>
      <c r="L29" s="46">
        <f t="shared" si="3"/>
        <v>0</v>
      </c>
      <c r="M29" s="46">
        <f t="shared" si="3"/>
        <v>0</v>
      </c>
      <c r="N29" s="46">
        <f t="shared" si="3"/>
        <v>0</v>
      </c>
      <c r="O29" s="46">
        <f t="shared" si="3"/>
        <v>0</v>
      </c>
      <c r="P29" s="46">
        <f t="shared" si="3"/>
        <v>0</v>
      </c>
      <c r="Q29" s="46">
        <f>Q10+Q13+Q16+Q25+Q19+Q22</f>
        <v>0</v>
      </c>
      <c r="R29" s="46">
        <f t="shared" si="3"/>
        <v>0</v>
      </c>
      <c r="S29" s="46">
        <f t="shared" si="3"/>
        <v>0</v>
      </c>
      <c r="T29" s="46"/>
      <c r="U29" s="46"/>
      <c r="V29" s="46"/>
      <c r="W29" s="46"/>
      <c r="X29" s="46"/>
      <c r="Y29" s="6"/>
      <c r="Z29" s="27"/>
      <c r="AA29" s="27"/>
      <c r="AB29" s="6"/>
      <c r="AC29" s="6"/>
      <c r="AD29" s="6"/>
      <c r="AE29" s="6"/>
      <c r="AF29" s="6"/>
      <c r="AG29" s="6"/>
      <c r="AH29" s="6"/>
    </row>
    <row r="30" spans="1:34" ht="165" customHeight="1">
      <c r="A30" s="148" t="s">
        <v>60</v>
      </c>
      <c r="B30" s="96" t="s">
        <v>107</v>
      </c>
      <c r="C30" s="180">
        <v>5</v>
      </c>
      <c r="D30" s="180">
        <v>7</v>
      </c>
      <c r="E30" s="180">
        <v>10</v>
      </c>
      <c r="F30" s="180">
        <v>12</v>
      </c>
      <c r="G30" s="180">
        <v>15</v>
      </c>
      <c r="H30" s="145" t="s">
        <v>61</v>
      </c>
      <c r="I30" s="311" t="s">
        <v>199</v>
      </c>
      <c r="J30" s="243" t="s">
        <v>55</v>
      </c>
      <c r="K30" s="37" t="s">
        <v>193</v>
      </c>
      <c r="L30" s="162"/>
      <c r="M30" s="219"/>
      <c r="N30" s="219"/>
      <c r="O30" s="219"/>
      <c r="P30" s="219"/>
      <c r="Q30" s="209">
        <f>18</f>
        <v>18</v>
      </c>
      <c r="R30" s="209"/>
      <c r="S30" s="55"/>
      <c r="T30" s="55"/>
      <c r="U30" s="55"/>
      <c r="V30" s="55"/>
      <c r="W30" s="55"/>
      <c r="X30" s="55"/>
      <c r="Y30" s="6"/>
      <c r="Z30" s="27"/>
      <c r="AA30" s="27"/>
      <c r="AB30" s="6"/>
      <c r="AC30" s="6"/>
      <c r="AD30" s="6"/>
      <c r="AE30" s="6"/>
      <c r="AF30" s="6"/>
      <c r="AG30" s="6"/>
      <c r="AH30" s="6"/>
    </row>
    <row r="31" spans="1:34" ht="35.25" customHeight="1">
      <c r="A31" s="149"/>
      <c r="B31" s="97"/>
      <c r="C31" s="174"/>
      <c r="D31" s="174"/>
      <c r="E31" s="174"/>
      <c r="F31" s="174"/>
      <c r="G31" s="174"/>
      <c r="H31" s="146"/>
      <c r="I31" s="312"/>
      <c r="J31" s="243" t="s">
        <v>225</v>
      </c>
      <c r="K31" s="37">
        <f>SUM(L31:P31)</f>
        <v>132.1</v>
      </c>
      <c r="L31" s="37">
        <v>21.6</v>
      </c>
      <c r="M31" s="219">
        <f>ROUND((L31*1.1),1)</f>
        <v>23.8</v>
      </c>
      <c r="N31" s="219">
        <f>ROUND((M31*1.1),1)</f>
        <v>26.2</v>
      </c>
      <c r="O31" s="219">
        <f>ROUND((N31*1.1),1)</f>
        <v>28.8</v>
      </c>
      <c r="P31" s="219">
        <f>ROUND((O31*1.1),1)</f>
        <v>31.7</v>
      </c>
      <c r="Q31" s="185"/>
      <c r="R31" s="200">
        <f>18</f>
        <v>18</v>
      </c>
      <c r="S31" s="38"/>
      <c r="T31" s="258" t="s">
        <v>126</v>
      </c>
      <c r="U31" s="38"/>
      <c r="V31" s="38"/>
      <c r="W31" s="38"/>
      <c r="X31" s="38"/>
      <c r="Y31" s="18">
        <v>18</v>
      </c>
      <c r="Z31" s="27">
        <v>5022</v>
      </c>
      <c r="AA31" s="27"/>
      <c r="AB31" s="6">
        <f>Y31+Y49</f>
        <v>1081</v>
      </c>
      <c r="AC31" s="6"/>
      <c r="AD31" s="22">
        <f>L31+L49</f>
        <v>42.400000000000006</v>
      </c>
      <c r="AE31" s="6"/>
      <c r="AF31" s="6"/>
      <c r="AG31" s="6"/>
      <c r="AH31" s="6"/>
    </row>
    <row r="32" spans="1:34" ht="44.25" customHeight="1">
      <c r="A32" s="149"/>
      <c r="B32" s="99"/>
      <c r="C32" s="207"/>
      <c r="D32" s="207"/>
      <c r="E32" s="207"/>
      <c r="F32" s="207"/>
      <c r="G32" s="207"/>
      <c r="H32" s="147"/>
      <c r="I32" s="313"/>
      <c r="J32" s="243" t="s">
        <v>27</v>
      </c>
      <c r="K32" s="37">
        <f>SUM(L32:P32)</f>
        <v>0</v>
      </c>
      <c r="L32" s="39"/>
      <c r="M32" s="40"/>
      <c r="N32" s="39"/>
      <c r="O32" s="39"/>
      <c r="P32" s="39"/>
      <c r="Q32" s="186"/>
      <c r="R32" s="198"/>
      <c r="S32" s="41"/>
      <c r="T32" s="41"/>
      <c r="U32" s="41"/>
      <c r="V32" s="41"/>
      <c r="W32" s="41"/>
      <c r="X32" s="41"/>
      <c r="Y32" s="6"/>
      <c r="Z32" s="27"/>
      <c r="AA32" s="27"/>
      <c r="AB32" s="6"/>
      <c r="AC32" s="6"/>
      <c r="AD32" s="6"/>
      <c r="AE32" s="6"/>
      <c r="AF32" s="6"/>
      <c r="AG32" s="6"/>
      <c r="AH32" s="6"/>
    </row>
    <row r="33" spans="1:34" ht="78.75" customHeight="1">
      <c r="A33" s="149"/>
      <c r="B33" s="337" t="s">
        <v>42</v>
      </c>
      <c r="C33" s="180">
        <v>100</v>
      </c>
      <c r="D33" s="180">
        <v>120</v>
      </c>
      <c r="E33" s="180">
        <v>150</v>
      </c>
      <c r="F33" s="180">
        <v>180</v>
      </c>
      <c r="G33" s="180">
        <v>220</v>
      </c>
      <c r="H33" s="145" t="s">
        <v>62</v>
      </c>
      <c r="I33" s="311" t="s">
        <v>200</v>
      </c>
      <c r="J33" s="243" t="s">
        <v>55</v>
      </c>
      <c r="K33" s="37" t="s">
        <v>193</v>
      </c>
      <c r="L33" s="49"/>
      <c r="M33" s="219"/>
      <c r="N33" s="219"/>
      <c r="O33" s="219"/>
      <c r="P33" s="219"/>
      <c r="Q33" s="186"/>
      <c r="R33" s="198"/>
      <c r="S33" s="41"/>
      <c r="T33" s="41"/>
      <c r="U33" s="41"/>
      <c r="V33" s="41"/>
      <c r="W33" s="41"/>
      <c r="X33" s="41"/>
      <c r="Y33" s="6"/>
      <c r="Z33" s="27"/>
      <c r="AA33" s="27"/>
      <c r="AB33" s="6"/>
      <c r="AC33" s="6"/>
      <c r="AD33" s="6"/>
      <c r="AE33" s="6"/>
      <c r="AF33" s="6"/>
      <c r="AG33" s="6"/>
      <c r="AH33" s="6"/>
    </row>
    <row r="34" spans="1:34" ht="66" customHeight="1">
      <c r="A34" s="149"/>
      <c r="B34" s="338"/>
      <c r="C34" s="174"/>
      <c r="D34" s="174"/>
      <c r="E34" s="174"/>
      <c r="F34" s="174"/>
      <c r="G34" s="174"/>
      <c r="H34" s="97"/>
      <c r="I34" s="312"/>
      <c r="J34" s="243" t="s">
        <v>225</v>
      </c>
      <c r="K34" s="37">
        <f>SUM(L34:P34)</f>
        <v>2320</v>
      </c>
      <c r="L34" s="49">
        <v>380</v>
      </c>
      <c r="M34" s="218">
        <f>ROUND((L34*1.1),1)</f>
        <v>418</v>
      </c>
      <c r="N34" s="218">
        <f>ROUND((M34*1.1),1)</f>
        <v>459.8</v>
      </c>
      <c r="O34" s="218">
        <f>ROUND((N34*1.1),1)</f>
        <v>505.8</v>
      </c>
      <c r="P34" s="218">
        <f>ROUND((O34*1.1),1)</f>
        <v>556.4</v>
      </c>
      <c r="Q34" s="185"/>
      <c r="R34" s="200"/>
      <c r="S34" s="38"/>
      <c r="T34" s="258" t="s">
        <v>127</v>
      </c>
      <c r="U34" s="38"/>
      <c r="V34" s="38"/>
      <c r="W34" s="38"/>
      <c r="X34" s="38"/>
      <c r="Y34" s="6">
        <v>400</v>
      </c>
      <c r="Z34" s="27">
        <v>3242</v>
      </c>
      <c r="AA34" s="27"/>
      <c r="AB34" s="26">
        <f>Y34</f>
        <v>400</v>
      </c>
      <c r="AC34" s="26"/>
      <c r="AD34" s="6"/>
      <c r="AE34" s="6"/>
      <c r="AF34" s="6"/>
      <c r="AG34" s="6"/>
      <c r="AH34" s="6"/>
    </row>
    <row r="35" spans="1:34" ht="84" customHeight="1">
      <c r="A35" s="150"/>
      <c r="B35" s="339"/>
      <c r="C35" s="207"/>
      <c r="D35" s="207"/>
      <c r="E35" s="207"/>
      <c r="F35" s="207"/>
      <c r="G35" s="207"/>
      <c r="H35" s="99"/>
      <c r="I35" s="313"/>
      <c r="J35" s="243" t="s">
        <v>27</v>
      </c>
      <c r="K35" s="37">
        <f>SUM(L35:P35)</f>
        <v>0</v>
      </c>
      <c r="L35" s="39"/>
      <c r="M35" s="40"/>
      <c r="N35" s="39"/>
      <c r="O35" s="39"/>
      <c r="P35" s="39"/>
      <c r="Q35" s="186"/>
      <c r="R35" s="198"/>
      <c r="S35" s="41"/>
      <c r="T35" s="41"/>
      <c r="U35" s="41"/>
      <c r="V35" s="41"/>
      <c r="W35" s="41"/>
      <c r="X35" s="41"/>
      <c r="Y35" s="6"/>
      <c r="Z35" s="27"/>
      <c r="AA35" s="27"/>
      <c r="AB35" s="6"/>
      <c r="AC35" s="6"/>
      <c r="AD35" s="6"/>
      <c r="AE35" s="6"/>
      <c r="AF35" s="6"/>
      <c r="AG35" s="6"/>
      <c r="AH35" s="6"/>
    </row>
    <row r="36" spans="1:34" ht="20.100000000000001" customHeight="1">
      <c r="A36" s="105" t="s">
        <v>65</v>
      </c>
      <c r="B36" s="106"/>
      <c r="C36" s="106"/>
      <c r="D36" s="106"/>
      <c r="E36" s="106"/>
      <c r="F36" s="106"/>
      <c r="G36" s="106"/>
      <c r="H36" s="106"/>
      <c r="I36" s="275"/>
      <c r="J36" s="302"/>
      <c r="K36" s="46">
        <f t="shared" ref="K36:Q36" si="4">SUM(K30:K35)</f>
        <v>2452.1</v>
      </c>
      <c r="L36" s="46">
        <f>SUM(L30:L35)</f>
        <v>401.6</v>
      </c>
      <c r="M36" s="46">
        <f t="shared" si="4"/>
        <v>441.8</v>
      </c>
      <c r="N36" s="46">
        <f t="shared" si="4"/>
        <v>486</v>
      </c>
      <c r="O36" s="46">
        <f t="shared" si="4"/>
        <v>534.6</v>
      </c>
      <c r="P36" s="46">
        <f t="shared" si="4"/>
        <v>588.1</v>
      </c>
      <c r="Q36" s="46">
        <f t="shared" si="4"/>
        <v>18</v>
      </c>
      <c r="R36" s="46">
        <f>SUM(R30:R35)</f>
        <v>18</v>
      </c>
      <c r="S36" s="46">
        <f>SUM(S30:S35)</f>
        <v>0</v>
      </c>
      <c r="T36" s="46"/>
      <c r="U36" s="46"/>
      <c r="V36" s="46"/>
      <c r="W36" s="46"/>
      <c r="X36" s="46"/>
      <c r="Y36" s="6"/>
      <c r="Z36" s="27"/>
      <c r="AA36" s="27"/>
      <c r="AB36" s="6"/>
      <c r="AC36" s="6"/>
      <c r="AD36" s="6"/>
      <c r="AE36" s="6"/>
      <c r="AF36" s="6"/>
      <c r="AG36" s="6"/>
      <c r="AH36" s="6"/>
    </row>
    <row r="37" spans="1:34" ht="20.100000000000001" customHeight="1">
      <c r="A37" s="77" t="s">
        <v>38</v>
      </c>
      <c r="B37" s="78"/>
      <c r="C37" s="78"/>
      <c r="D37" s="78"/>
      <c r="E37" s="78"/>
      <c r="F37" s="78"/>
      <c r="G37" s="78"/>
      <c r="H37" s="78"/>
      <c r="I37" s="276"/>
      <c r="J37" s="302" t="s">
        <v>55</v>
      </c>
      <c r="K37" s="46">
        <f>SUM(L37:P37)</f>
        <v>0</v>
      </c>
      <c r="L37" s="46">
        <f>L30+L33</f>
        <v>0</v>
      </c>
      <c r="M37" s="46">
        <f t="shared" ref="L37:S39" si="5">M30+M33</f>
        <v>0</v>
      </c>
      <c r="N37" s="46">
        <f t="shared" si="5"/>
        <v>0</v>
      </c>
      <c r="O37" s="46">
        <f t="shared" si="5"/>
        <v>0</v>
      </c>
      <c r="P37" s="46">
        <f t="shared" si="5"/>
        <v>0</v>
      </c>
      <c r="Q37" s="46">
        <f t="shared" si="5"/>
        <v>18</v>
      </c>
      <c r="R37" s="46">
        <f t="shared" si="5"/>
        <v>0</v>
      </c>
      <c r="S37" s="46">
        <f t="shared" si="5"/>
        <v>0</v>
      </c>
      <c r="T37" s="46"/>
      <c r="U37" s="46"/>
      <c r="V37" s="46"/>
      <c r="W37" s="46"/>
      <c r="X37" s="46"/>
      <c r="Y37" s="6"/>
      <c r="Z37" s="27"/>
      <c r="AA37" s="27"/>
      <c r="AB37" s="6"/>
      <c r="AC37" s="6"/>
      <c r="AD37" s="6"/>
      <c r="AE37" s="6"/>
      <c r="AF37" s="6"/>
      <c r="AG37" s="6"/>
      <c r="AH37" s="6"/>
    </row>
    <row r="38" spans="1:34" ht="20.100000000000001" customHeight="1">
      <c r="A38" s="80"/>
      <c r="B38" s="81"/>
      <c r="C38" s="81"/>
      <c r="D38" s="81"/>
      <c r="E38" s="81"/>
      <c r="F38" s="81"/>
      <c r="G38" s="81"/>
      <c r="H38" s="81"/>
      <c r="I38" s="278"/>
      <c r="J38" s="302" t="s">
        <v>225</v>
      </c>
      <c r="K38" s="46">
        <f>SUM(L38:P38)</f>
        <v>2452.1</v>
      </c>
      <c r="L38" s="46">
        <f t="shared" si="5"/>
        <v>401.6</v>
      </c>
      <c r="M38" s="46">
        <f t="shared" si="5"/>
        <v>441.8</v>
      </c>
      <c r="N38" s="46">
        <f t="shared" si="5"/>
        <v>486</v>
      </c>
      <c r="O38" s="46">
        <f t="shared" si="5"/>
        <v>534.6</v>
      </c>
      <c r="P38" s="46">
        <f t="shared" si="5"/>
        <v>588.1</v>
      </c>
      <c r="Q38" s="46">
        <f>Q31+Q34</f>
        <v>0</v>
      </c>
      <c r="R38" s="46">
        <f t="shared" si="5"/>
        <v>18</v>
      </c>
      <c r="S38" s="46">
        <f t="shared" si="5"/>
        <v>0</v>
      </c>
      <c r="T38" s="46"/>
      <c r="U38" s="46"/>
      <c r="V38" s="46"/>
      <c r="W38" s="46"/>
      <c r="X38" s="46"/>
      <c r="Y38" s="6"/>
      <c r="Z38" s="27"/>
      <c r="AA38" s="27"/>
      <c r="AB38" s="6"/>
      <c r="AC38" s="6"/>
      <c r="AD38" s="6"/>
      <c r="AE38" s="6"/>
      <c r="AF38" s="6"/>
      <c r="AG38" s="6"/>
      <c r="AH38" s="6"/>
    </row>
    <row r="39" spans="1:34" ht="20.100000000000001" customHeight="1">
      <c r="A39" s="83"/>
      <c r="B39" s="84"/>
      <c r="C39" s="84"/>
      <c r="D39" s="84"/>
      <c r="E39" s="84"/>
      <c r="F39" s="84"/>
      <c r="G39" s="84"/>
      <c r="H39" s="84"/>
      <c r="I39" s="279"/>
      <c r="J39" s="302" t="s">
        <v>27</v>
      </c>
      <c r="K39" s="46">
        <f>SUM(L39:P39)</f>
        <v>0</v>
      </c>
      <c r="L39" s="46">
        <f t="shared" si="5"/>
        <v>0</v>
      </c>
      <c r="M39" s="46">
        <f t="shared" si="5"/>
        <v>0</v>
      </c>
      <c r="N39" s="46">
        <f t="shared" si="5"/>
        <v>0</v>
      </c>
      <c r="O39" s="46">
        <f t="shared" si="5"/>
        <v>0</v>
      </c>
      <c r="P39" s="46">
        <f t="shared" si="5"/>
        <v>0</v>
      </c>
      <c r="Q39" s="46">
        <f>Q32+Q35</f>
        <v>0</v>
      </c>
      <c r="R39" s="46">
        <f t="shared" si="5"/>
        <v>0</v>
      </c>
      <c r="S39" s="46">
        <f t="shared" si="5"/>
        <v>0</v>
      </c>
      <c r="T39" s="46"/>
      <c r="U39" s="46"/>
      <c r="V39" s="46"/>
      <c r="W39" s="46"/>
      <c r="X39" s="46"/>
      <c r="Y39" s="6"/>
      <c r="Z39" s="27"/>
      <c r="AA39" s="27"/>
      <c r="AB39" s="6"/>
      <c r="AC39" s="6"/>
      <c r="AD39" s="6"/>
      <c r="AE39" s="6"/>
      <c r="AF39" s="6"/>
      <c r="AG39" s="6"/>
      <c r="AH39" s="6"/>
    </row>
    <row r="40" spans="1:34" ht="63.75" customHeight="1">
      <c r="A40" s="348" t="s">
        <v>63</v>
      </c>
      <c r="B40" s="101" t="s">
        <v>39</v>
      </c>
      <c r="C40" s="221">
        <v>15000</v>
      </c>
      <c r="D40" s="221">
        <v>15500</v>
      </c>
      <c r="E40" s="221">
        <v>16000</v>
      </c>
      <c r="F40" s="221">
        <v>16500</v>
      </c>
      <c r="G40" s="221">
        <v>17000</v>
      </c>
      <c r="H40" s="311" t="s">
        <v>94</v>
      </c>
      <c r="I40" s="274" t="s">
        <v>85</v>
      </c>
      <c r="J40" s="243" t="s">
        <v>55</v>
      </c>
      <c r="K40" s="37" t="s">
        <v>193</v>
      </c>
      <c r="L40" s="162"/>
      <c r="M40" s="218"/>
      <c r="N40" s="218"/>
      <c r="O40" s="218"/>
      <c r="P40" s="218"/>
      <c r="Q40" s="189">
        <f>292.625</f>
        <v>292.625</v>
      </c>
      <c r="R40" s="202"/>
      <c r="S40" s="55"/>
      <c r="T40" s="55"/>
      <c r="U40" s="55"/>
      <c r="V40" s="55"/>
      <c r="W40" s="55"/>
      <c r="X40" s="55"/>
      <c r="Y40" s="6"/>
      <c r="Z40" s="27"/>
      <c r="AA40" s="27"/>
      <c r="AB40" s="6"/>
      <c r="AC40" s="6"/>
      <c r="AD40" s="6"/>
      <c r="AE40" s="6"/>
      <c r="AF40" s="6"/>
      <c r="AG40" s="6"/>
      <c r="AH40" s="6"/>
    </row>
    <row r="41" spans="1:34" ht="66" customHeight="1">
      <c r="A41" s="349"/>
      <c r="B41" s="102"/>
      <c r="C41" s="222"/>
      <c r="D41" s="222"/>
      <c r="E41" s="222"/>
      <c r="F41" s="222"/>
      <c r="G41" s="222"/>
      <c r="H41" s="312"/>
      <c r="I41" s="274" t="s">
        <v>49</v>
      </c>
      <c r="J41" s="243" t="s">
        <v>55</v>
      </c>
      <c r="K41" s="37" t="s">
        <v>193</v>
      </c>
      <c r="L41" s="162"/>
      <c r="M41" s="219"/>
      <c r="N41" s="219"/>
      <c r="O41" s="219"/>
      <c r="P41" s="219"/>
      <c r="Q41" s="189">
        <f>5781.3</f>
        <v>5781.3</v>
      </c>
      <c r="R41" s="202"/>
      <c r="S41" s="55"/>
      <c r="T41" s="55"/>
      <c r="U41" s="55"/>
      <c r="V41" s="55"/>
      <c r="W41" s="55"/>
      <c r="X41" s="55"/>
      <c r="Y41" s="6"/>
      <c r="Z41" s="27"/>
      <c r="AA41" s="27"/>
      <c r="AB41" s="6"/>
      <c r="AC41" s="6"/>
      <c r="AD41" s="6"/>
      <c r="AE41" s="6"/>
      <c r="AF41" s="6"/>
      <c r="AG41" s="6"/>
      <c r="AH41" s="6"/>
    </row>
    <row r="42" spans="1:34" ht="51.75" customHeight="1">
      <c r="A42" s="149"/>
      <c r="B42" s="102"/>
      <c r="C42" s="222"/>
      <c r="D42" s="222"/>
      <c r="E42" s="222"/>
      <c r="F42" s="222"/>
      <c r="G42" s="222"/>
      <c r="H42" s="312"/>
      <c r="I42" s="274" t="s">
        <v>201</v>
      </c>
      <c r="J42" s="243" t="s">
        <v>225</v>
      </c>
      <c r="K42" s="37">
        <f t="shared" ref="K42:K98" si="6">SUM(L42:P42)</f>
        <v>81625.299999999988</v>
      </c>
      <c r="L42" s="37">
        <v>13370</v>
      </c>
      <c r="M42" s="219">
        <f>ROUND((L42*1.1),1)</f>
        <v>14707</v>
      </c>
      <c r="N42" s="219">
        <f>ROUND((M42*1.1),1)</f>
        <v>16177.7</v>
      </c>
      <c r="O42" s="219">
        <f>ROUND((N42*1.1),1)</f>
        <v>17795.5</v>
      </c>
      <c r="P42" s="219">
        <f>ROUND((O42*1.1),1)</f>
        <v>19575.099999999999</v>
      </c>
      <c r="Q42" s="185"/>
      <c r="R42" s="200">
        <f>13386.6+2163.1</f>
        <v>15549.7</v>
      </c>
      <c r="S42" s="38">
        <f>R42-Q41-Q40</f>
        <v>9475.7750000000015</v>
      </c>
      <c r="T42" s="258" t="s">
        <v>128</v>
      </c>
      <c r="U42" s="38"/>
      <c r="V42" s="38"/>
      <c r="W42" s="38"/>
      <c r="X42" s="38"/>
      <c r="Y42" s="6">
        <f>13935.3-Y21-500</f>
        <v>13375.3</v>
      </c>
      <c r="Z42" s="27">
        <v>5011</v>
      </c>
      <c r="AA42" s="27"/>
      <c r="AB42" s="6">
        <f>Y42+Y21+500</f>
        <v>13935.3</v>
      </c>
      <c r="AC42" s="6"/>
      <c r="AD42" s="22">
        <f>L42+L21</f>
        <v>13370</v>
      </c>
      <c r="AE42" s="6"/>
      <c r="AF42" s="6"/>
      <c r="AG42" s="6"/>
      <c r="AH42" s="6"/>
    </row>
    <row r="43" spans="1:34" ht="33" customHeight="1">
      <c r="A43" s="150"/>
      <c r="B43" s="104"/>
      <c r="C43" s="223"/>
      <c r="D43" s="223"/>
      <c r="E43" s="223"/>
      <c r="F43" s="223"/>
      <c r="G43" s="223"/>
      <c r="H43" s="147"/>
      <c r="I43" s="274"/>
      <c r="J43" s="243" t="s">
        <v>27</v>
      </c>
      <c r="K43" s="37">
        <f t="shared" si="6"/>
        <v>0</v>
      </c>
      <c r="L43" s="39"/>
      <c r="M43" s="40"/>
      <c r="N43" s="39"/>
      <c r="O43" s="39"/>
      <c r="P43" s="39"/>
      <c r="Q43" s="186"/>
      <c r="R43" s="198"/>
      <c r="S43" s="41"/>
      <c r="T43" s="41"/>
      <c r="U43" s="41"/>
      <c r="V43" s="41"/>
      <c r="W43" s="41"/>
      <c r="X43" s="41"/>
      <c r="Y43" s="6"/>
      <c r="Z43" s="27"/>
      <c r="AA43" s="27"/>
      <c r="AB43" s="6"/>
      <c r="AC43" s="6"/>
      <c r="AD43" s="6"/>
      <c r="AE43" s="6"/>
      <c r="AF43" s="6"/>
      <c r="AG43" s="6"/>
      <c r="AH43" s="6"/>
    </row>
    <row r="44" spans="1:34" ht="63.75" customHeight="1">
      <c r="A44" s="148"/>
      <c r="B44" s="101" t="s">
        <v>39</v>
      </c>
      <c r="C44" s="221">
        <v>5000</v>
      </c>
      <c r="D44" s="221">
        <v>5500</v>
      </c>
      <c r="E44" s="221">
        <v>6000</v>
      </c>
      <c r="F44" s="221">
        <v>6500</v>
      </c>
      <c r="G44" s="221">
        <v>7000</v>
      </c>
      <c r="H44" s="311" t="s">
        <v>100</v>
      </c>
      <c r="I44" s="274" t="s">
        <v>85</v>
      </c>
      <c r="J44" s="243" t="s">
        <v>55</v>
      </c>
      <c r="K44" s="37" t="s">
        <v>193</v>
      </c>
      <c r="L44" s="243"/>
      <c r="M44" s="219"/>
      <c r="N44" s="219"/>
      <c r="O44" s="219"/>
      <c r="P44" s="219"/>
      <c r="Q44" s="186">
        <f>15.96</f>
        <v>15.96</v>
      </c>
      <c r="R44" s="198"/>
      <c r="S44" s="41"/>
      <c r="T44" s="41"/>
      <c r="U44" s="41"/>
      <c r="V44" s="41"/>
      <c r="W44" s="41"/>
      <c r="X44" s="41"/>
      <c r="Y44" s="6"/>
      <c r="Z44" s="27"/>
      <c r="AA44" s="27"/>
      <c r="AB44" s="6"/>
      <c r="AC44" s="6"/>
      <c r="AD44" s="6"/>
      <c r="AE44" s="6"/>
      <c r="AF44" s="6"/>
      <c r="AG44" s="6"/>
      <c r="AH44" s="6"/>
    </row>
    <row r="45" spans="1:34" ht="65.25" customHeight="1">
      <c r="A45" s="149"/>
      <c r="B45" s="102"/>
      <c r="C45" s="174"/>
      <c r="D45" s="174"/>
      <c r="E45" s="174"/>
      <c r="F45" s="174"/>
      <c r="G45" s="174"/>
      <c r="H45" s="312"/>
      <c r="I45" s="274" t="s">
        <v>49</v>
      </c>
      <c r="J45" s="243" t="s">
        <v>55</v>
      </c>
      <c r="K45" s="37" t="s">
        <v>193</v>
      </c>
      <c r="L45" s="162"/>
      <c r="M45" s="219"/>
      <c r="N45" s="219"/>
      <c r="O45" s="219"/>
      <c r="P45" s="219"/>
      <c r="Q45" s="186">
        <f>1700</f>
        <v>1700</v>
      </c>
      <c r="R45" s="198"/>
      <c r="S45" s="41"/>
      <c r="T45" s="41"/>
      <c r="U45" s="41"/>
      <c r="V45" s="41"/>
      <c r="W45" s="41"/>
      <c r="X45" s="41"/>
      <c r="Y45" s="6"/>
      <c r="Z45" s="27"/>
      <c r="AA45" s="27"/>
      <c r="AB45" s="6"/>
      <c r="AC45" s="6"/>
      <c r="AD45" s="6"/>
      <c r="AE45" s="6"/>
      <c r="AF45" s="6"/>
      <c r="AG45" s="6"/>
      <c r="AH45" s="6"/>
    </row>
    <row r="46" spans="1:34" ht="48.75" customHeight="1">
      <c r="A46" s="149"/>
      <c r="B46" s="102"/>
      <c r="C46" s="174"/>
      <c r="D46" s="174"/>
      <c r="E46" s="174"/>
      <c r="F46" s="174"/>
      <c r="G46" s="174"/>
      <c r="H46" s="153"/>
      <c r="I46" s="274" t="s">
        <v>201</v>
      </c>
      <c r="J46" s="243" t="s">
        <v>225</v>
      </c>
      <c r="K46" s="37">
        <f t="shared" si="6"/>
        <v>16812.7</v>
      </c>
      <c r="L46" s="37">
        <v>2753.9</v>
      </c>
      <c r="M46" s="219">
        <f>ROUND((L46*1.1),1)</f>
        <v>3029.3</v>
      </c>
      <c r="N46" s="219">
        <f>ROUND((M46*1.1),1)</f>
        <v>3332.2</v>
      </c>
      <c r="O46" s="219">
        <f>ROUND((N46*1.1),1)</f>
        <v>3665.4</v>
      </c>
      <c r="P46" s="219">
        <f>ROUND((O46*1.1),1)</f>
        <v>4031.9</v>
      </c>
      <c r="Q46" s="185"/>
      <c r="R46" s="200">
        <f>3524.5+319.7</f>
        <v>3844.2</v>
      </c>
      <c r="S46" s="38">
        <f>R46-Q45-Q44</f>
        <v>2128.2399999999998</v>
      </c>
      <c r="T46" s="258" t="s">
        <v>129</v>
      </c>
      <c r="U46" s="38"/>
      <c r="V46" s="38"/>
      <c r="W46" s="38"/>
      <c r="X46" s="38"/>
      <c r="Y46" s="6">
        <f>3662.7-500</f>
        <v>3162.7</v>
      </c>
      <c r="Z46" s="27">
        <v>5012</v>
      </c>
      <c r="AA46" s="27"/>
      <c r="AB46" s="6">
        <f>Y46+500</f>
        <v>3662.7</v>
      </c>
      <c r="AC46" s="6"/>
      <c r="AD46" s="22">
        <f>L46</f>
        <v>2753.9</v>
      </c>
      <c r="AE46" s="6"/>
      <c r="AF46" s="6"/>
      <c r="AG46" s="6"/>
      <c r="AH46" s="6"/>
    </row>
    <row r="47" spans="1:34" ht="27.75" customHeight="1">
      <c r="A47" s="149"/>
      <c r="B47" s="104"/>
      <c r="C47" s="207"/>
      <c r="D47" s="207"/>
      <c r="E47" s="207"/>
      <c r="F47" s="207"/>
      <c r="G47" s="207"/>
      <c r="H47" s="154"/>
      <c r="I47" s="274"/>
      <c r="J47" s="243" t="s">
        <v>27</v>
      </c>
      <c r="K47" s="37">
        <f t="shared" si="6"/>
        <v>0</v>
      </c>
      <c r="L47" s="39"/>
      <c r="M47" s="40"/>
      <c r="N47" s="39"/>
      <c r="O47" s="39"/>
      <c r="P47" s="39"/>
      <c r="Q47" s="186"/>
      <c r="R47" s="198"/>
      <c r="S47" s="41"/>
      <c r="T47" s="41"/>
      <c r="U47" s="41"/>
      <c r="V47" s="41"/>
      <c r="W47" s="41"/>
      <c r="X47" s="41"/>
      <c r="Y47" s="6"/>
      <c r="Z47" s="27"/>
      <c r="AA47" s="27"/>
      <c r="AB47" s="6"/>
      <c r="AC47" s="6"/>
      <c r="AD47" s="6"/>
      <c r="AE47" s="6"/>
      <c r="AF47" s="6"/>
      <c r="AG47" s="6"/>
      <c r="AH47" s="6"/>
    </row>
    <row r="48" spans="1:34" ht="179.25" customHeight="1">
      <c r="A48" s="149"/>
      <c r="B48" s="101" t="s">
        <v>39</v>
      </c>
      <c r="C48" s="221">
        <v>2100</v>
      </c>
      <c r="D48" s="221">
        <v>2150</v>
      </c>
      <c r="E48" s="221">
        <v>2200</v>
      </c>
      <c r="F48" s="221">
        <v>2250</v>
      </c>
      <c r="G48" s="221">
        <v>2300</v>
      </c>
      <c r="H48" s="152" t="s">
        <v>95</v>
      </c>
      <c r="I48" s="311" t="s">
        <v>199</v>
      </c>
      <c r="J48" s="243" t="s">
        <v>55</v>
      </c>
      <c r="K48" s="37" t="s">
        <v>193</v>
      </c>
      <c r="L48" s="162"/>
      <c r="M48" s="219"/>
      <c r="N48" s="219"/>
      <c r="O48" s="219"/>
      <c r="P48" s="219"/>
      <c r="Q48" s="186">
        <f>1054</f>
        <v>1054</v>
      </c>
      <c r="R48" s="198"/>
      <c r="S48" s="41"/>
      <c r="T48" s="41"/>
      <c r="U48" s="41"/>
      <c r="V48" s="41"/>
      <c r="W48" s="41"/>
      <c r="X48" s="41"/>
      <c r="Y48" s="6"/>
      <c r="Z48" s="27"/>
      <c r="AA48" s="27"/>
      <c r="AB48" s="6"/>
      <c r="AC48" s="6"/>
      <c r="AD48" s="6"/>
      <c r="AE48" s="6"/>
      <c r="AF48" s="6"/>
      <c r="AG48" s="6"/>
      <c r="AH48" s="6"/>
    </row>
    <row r="49" spans="1:34" ht="27" customHeight="1">
      <c r="A49" s="149"/>
      <c r="B49" s="102"/>
      <c r="C49" s="108"/>
      <c r="D49" s="108"/>
      <c r="E49" s="108"/>
      <c r="F49" s="108"/>
      <c r="G49" s="108"/>
      <c r="H49" s="153"/>
      <c r="I49" s="312"/>
      <c r="J49" s="243" t="s">
        <v>225</v>
      </c>
      <c r="K49" s="37">
        <f t="shared" si="6"/>
        <v>127.10000000000001</v>
      </c>
      <c r="L49" s="37">
        <v>20.8</v>
      </c>
      <c r="M49" s="219">
        <f>ROUND((L49*1.1),1)</f>
        <v>22.9</v>
      </c>
      <c r="N49" s="219">
        <f>ROUND((M49*1.1),1)</f>
        <v>25.2</v>
      </c>
      <c r="O49" s="219">
        <f>ROUND((N49*1.1),1)</f>
        <v>27.7</v>
      </c>
      <c r="P49" s="219">
        <f>ROUND((O49*1.1),1)</f>
        <v>30.5</v>
      </c>
      <c r="Q49" s="185"/>
      <c r="R49" s="200">
        <f>1063</f>
        <v>1063</v>
      </c>
      <c r="S49" s="38">
        <f>R49-Q48</f>
        <v>9</v>
      </c>
      <c r="T49" s="258" t="s">
        <v>130</v>
      </c>
      <c r="U49" s="38"/>
      <c r="V49" s="38"/>
      <c r="W49" s="38"/>
      <c r="X49" s="38"/>
      <c r="Y49" s="18">
        <f>1081-Y31</f>
        <v>1063</v>
      </c>
      <c r="Z49" s="27">
        <v>5022</v>
      </c>
      <c r="AA49" s="27"/>
      <c r="AB49" s="6"/>
      <c r="AC49" s="6"/>
      <c r="AD49" s="6"/>
      <c r="AE49" s="6"/>
      <c r="AF49" s="6"/>
      <c r="AG49" s="6"/>
      <c r="AH49" s="6"/>
    </row>
    <row r="50" spans="1:34" ht="41.25" customHeight="1">
      <c r="A50" s="149"/>
      <c r="B50" s="104"/>
      <c r="C50" s="57"/>
      <c r="D50" s="57"/>
      <c r="E50" s="57"/>
      <c r="F50" s="57"/>
      <c r="G50" s="57"/>
      <c r="H50" s="154"/>
      <c r="I50" s="313"/>
      <c r="J50" s="243" t="s">
        <v>27</v>
      </c>
      <c r="K50" s="37">
        <f t="shared" si="6"/>
        <v>0</v>
      </c>
      <c r="L50" s="39"/>
      <c r="M50" s="40"/>
      <c r="N50" s="39"/>
      <c r="O50" s="39"/>
      <c r="P50" s="39"/>
      <c r="Q50" s="186"/>
      <c r="R50" s="198"/>
      <c r="S50" s="41"/>
      <c r="T50" s="41"/>
      <c r="U50" s="41"/>
      <c r="V50" s="41"/>
      <c r="W50" s="41"/>
      <c r="X50" s="41"/>
      <c r="Y50" s="6"/>
      <c r="Z50" s="27"/>
      <c r="AA50" s="27"/>
      <c r="AB50" s="6"/>
      <c r="AC50" s="6"/>
      <c r="AD50" s="6"/>
      <c r="AE50" s="6"/>
      <c r="AF50" s="6"/>
      <c r="AG50" s="6"/>
      <c r="AH50" s="6"/>
    </row>
    <row r="51" spans="1:34" ht="77.25" customHeight="1">
      <c r="A51" s="149"/>
      <c r="B51" s="101" t="s">
        <v>36</v>
      </c>
      <c r="C51" s="221">
        <v>185</v>
      </c>
      <c r="D51" s="221">
        <v>188</v>
      </c>
      <c r="E51" s="221">
        <v>190</v>
      </c>
      <c r="F51" s="221">
        <v>192</v>
      </c>
      <c r="G51" s="221">
        <v>200</v>
      </c>
      <c r="H51" s="311" t="s">
        <v>108</v>
      </c>
      <c r="I51" s="311" t="s">
        <v>202</v>
      </c>
      <c r="J51" s="243" t="s">
        <v>55</v>
      </c>
      <c r="K51" s="37">
        <f t="shared" si="6"/>
        <v>75013.399999999994</v>
      </c>
      <c r="L51" s="162">
        <v>12287</v>
      </c>
      <c r="M51" s="219">
        <f t="shared" ref="M51:O52" si="7">ROUND((L51*1.1),1)</f>
        <v>13515.7</v>
      </c>
      <c r="N51" s="219">
        <f t="shared" si="7"/>
        <v>14867.3</v>
      </c>
      <c r="O51" s="219">
        <f t="shared" si="7"/>
        <v>16354</v>
      </c>
      <c r="P51" s="219">
        <f>ROUND((O51*1.1),1)</f>
        <v>17989.400000000001</v>
      </c>
      <c r="Q51" s="186">
        <f>8399.1</f>
        <v>8399.1</v>
      </c>
      <c r="R51" s="198"/>
      <c r="S51" s="41"/>
      <c r="T51" s="41"/>
      <c r="U51" s="41"/>
      <c r="V51" s="41"/>
      <c r="W51" s="41"/>
      <c r="X51" s="41"/>
      <c r="Y51" s="6"/>
      <c r="Z51" s="27"/>
      <c r="AA51" s="27"/>
      <c r="AB51" s="6"/>
      <c r="AC51" s="6"/>
      <c r="AD51" s="173" t="s">
        <v>97</v>
      </c>
      <c r="AE51" s="6"/>
      <c r="AF51" s="6"/>
      <c r="AG51" s="6"/>
      <c r="AH51" s="6"/>
    </row>
    <row r="52" spans="1:34" ht="78" customHeight="1">
      <c r="A52" s="149"/>
      <c r="B52" s="102"/>
      <c r="C52" s="222"/>
      <c r="D52" s="222"/>
      <c r="E52" s="222"/>
      <c r="F52" s="222"/>
      <c r="G52" s="222"/>
      <c r="H52" s="312"/>
      <c r="I52" s="312"/>
      <c r="J52" s="243" t="s">
        <v>225</v>
      </c>
      <c r="K52" s="37">
        <f>SUM(L52:P52)</f>
        <v>27432.100000000002</v>
      </c>
      <c r="L52" s="37">
        <v>4493.3</v>
      </c>
      <c r="M52" s="219">
        <f t="shared" si="7"/>
        <v>4942.6000000000004</v>
      </c>
      <c r="N52" s="219">
        <f t="shared" si="7"/>
        <v>5436.9</v>
      </c>
      <c r="O52" s="219">
        <f t="shared" si="7"/>
        <v>5980.6</v>
      </c>
      <c r="P52" s="219">
        <f>ROUND((O52*1.1),1)</f>
        <v>6578.7</v>
      </c>
      <c r="Q52" s="185"/>
      <c r="R52" s="200">
        <f>33+12110.5</f>
        <v>12143.5</v>
      </c>
      <c r="S52" s="38">
        <f>R52-Q51</f>
        <v>3744.3999999999996</v>
      </c>
      <c r="T52" s="258" t="s">
        <v>131</v>
      </c>
      <c r="U52" s="38">
        <f>R52-Q51</f>
        <v>3744.3999999999996</v>
      </c>
      <c r="V52" s="38">
        <f>U52*1.2</f>
        <v>4493.28</v>
      </c>
      <c r="W52" s="38"/>
      <c r="X52" s="38"/>
      <c r="Y52" s="21">
        <f>10922</f>
        <v>10922</v>
      </c>
      <c r="Z52" s="27">
        <v>5062</v>
      </c>
      <c r="AA52" s="27"/>
      <c r="AB52" s="6">
        <v>26271.599999999999</v>
      </c>
      <c r="AC52" s="6"/>
      <c r="AD52" s="22" t="e">
        <f>L52+#REF!+L68</f>
        <v>#REF!</v>
      </c>
      <c r="AE52" s="6"/>
      <c r="AF52" s="6"/>
      <c r="AG52" s="6"/>
      <c r="AH52" s="6"/>
    </row>
    <row r="53" spans="1:34" ht="74.25" customHeight="1">
      <c r="A53" s="149"/>
      <c r="B53" s="104"/>
      <c r="C53" s="223"/>
      <c r="D53" s="223"/>
      <c r="E53" s="223"/>
      <c r="F53" s="223"/>
      <c r="G53" s="223"/>
      <c r="H53" s="313"/>
      <c r="I53" s="313"/>
      <c r="J53" s="243" t="s">
        <v>27</v>
      </c>
      <c r="K53" s="37">
        <f t="shared" si="6"/>
        <v>0</v>
      </c>
      <c r="L53" s="39"/>
      <c r="M53" s="40"/>
      <c r="N53" s="39"/>
      <c r="O53" s="39"/>
      <c r="P53" s="39"/>
      <c r="Q53" s="186"/>
      <c r="R53" s="198"/>
      <c r="S53" s="41"/>
      <c r="T53" s="41"/>
      <c r="U53" s="41"/>
      <c r="V53" s="41"/>
      <c r="W53" s="41"/>
      <c r="X53" s="41"/>
      <c r="Y53" s="6"/>
      <c r="Z53" s="27"/>
      <c r="AA53" s="27"/>
      <c r="AB53" s="6"/>
      <c r="AC53" s="6"/>
      <c r="AD53" s="6"/>
      <c r="AE53" s="6"/>
      <c r="AF53" s="6"/>
      <c r="AG53" s="6"/>
      <c r="AH53" s="6"/>
    </row>
    <row r="54" spans="1:34" ht="28.5" customHeight="1">
      <c r="A54" s="149"/>
      <c r="B54" s="311" t="s">
        <v>99</v>
      </c>
      <c r="C54" s="221">
        <v>20</v>
      </c>
      <c r="D54" s="221">
        <v>20</v>
      </c>
      <c r="E54" s="221">
        <v>20</v>
      </c>
      <c r="F54" s="221">
        <v>20</v>
      </c>
      <c r="G54" s="221">
        <v>20</v>
      </c>
      <c r="H54" s="311" t="s">
        <v>215</v>
      </c>
      <c r="I54" s="311" t="s">
        <v>49</v>
      </c>
      <c r="J54" s="243" t="s">
        <v>55</v>
      </c>
      <c r="K54" s="37">
        <f t="shared" si="6"/>
        <v>14812.7</v>
      </c>
      <c r="L54" s="162">
        <v>2426.3000000000002</v>
      </c>
      <c r="M54" s="219">
        <f>ROUND((L54*1.1),1)</f>
        <v>2668.9</v>
      </c>
      <c r="N54" s="219">
        <f>ROUND((M54*1.1),1)</f>
        <v>2935.8</v>
      </c>
      <c r="O54" s="219">
        <f>ROUND((N54*1.1),1)</f>
        <v>3229.4</v>
      </c>
      <c r="P54" s="219">
        <f>ROUND((O54*1.1),1)</f>
        <v>3552.3</v>
      </c>
      <c r="Q54" s="186">
        <f>1717.8</f>
        <v>1717.8</v>
      </c>
      <c r="R54" s="198"/>
      <c r="S54" s="41"/>
      <c r="T54" s="41"/>
      <c r="U54" s="41"/>
      <c r="V54" s="41"/>
      <c r="W54" s="41"/>
      <c r="X54" s="41"/>
      <c r="Y54" s="6"/>
      <c r="Z54" s="27"/>
      <c r="AA54" s="27"/>
      <c r="AB54" s="6"/>
      <c r="AC54" s="6"/>
      <c r="AD54" s="6"/>
      <c r="AE54" s="6"/>
      <c r="AF54" s="6"/>
      <c r="AG54" s="6"/>
      <c r="AH54" s="6"/>
    </row>
    <row r="55" spans="1:34" ht="27.75" customHeight="1">
      <c r="A55" s="149"/>
      <c r="B55" s="312"/>
      <c r="C55" s="222"/>
      <c r="D55" s="222"/>
      <c r="E55" s="222"/>
      <c r="F55" s="222"/>
      <c r="G55" s="222"/>
      <c r="H55" s="312"/>
      <c r="I55" s="312"/>
      <c r="J55" s="243" t="s">
        <v>225</v>
      </c>
      <c r="K55" s="37">
        <f t="shared" si="6"/>
        <v>0</v>
      </c>
      <c r="L55" s="37"/>
      <c r="M55" s="37"/>
      <c r="N55" s="37"/>
      <c r="O55" s="37"/>
      <c r="P55" s="37"/>
      <c r="Q55" s="185"/>
      <c r="R55" s="200">
        <f>1717.8</f>
        <v>1717.8</v>
      </c>
      <c r="S55" s="38">
        <f>R55-Q54</f>
        <v>0</v>
      </c>
      <c r="T55" s="258" t="s">
        <v>132</v>
      </c>
      <c r="U55" s="38"/>
      <c r="V55" s="38"/>
      <c r="W55" s="38"/>
      <c r="X55" s="38"/>
      <c r="Y55" s="21">
        <v>1717.8</v>
      </c>
      <c r="Z55" s="27">
        <v>5062</v>
      </c>
      <c r="AA55" s="27"/>
      <c r="AB55" s="6"/>
      <c r="AC55" s="6"/>
      <c r="AD55" s="6"/>
      <c r="AE55" s="6"/>
      <c r="AF55" s="6"/>
      <c r="AG55" s="6"/>
      <c r="AH55" s="6"/>
    </row>
    <row r="56" spans="1:34" ht="27.75" customHeight="1">
      <c r="A56" s="149"/>
      <c r="B56" s="313"/>
      <c r="C56" s="223"/>
      <c r="D56" s="223"/>
      <c r="E56" s="223"/>
      <c r="F56" s="223"/>
      <c r="G56" s="223"/>
      <c r="H56" s="313"/>
      <c r="I56" s="313"/>
      <c r="J56" s="243" t="s">
        <v>27</v>
      </c>
      <c r="K56" s="37">
        <f t="shared" si="6"/>
        <v>0</v>
      </c>
      <c r="L56" s="39"/>
      <c r="M56" s="40"/>
      <c r="N56" s="39"/>
      <c r="O56" s="39"/>
      <c r="P56" s="39"/>
      <c r="Q56" s="186"/>
      <c r="R56" s="198"/>
      <c r="S56" s="41"/>
      <c r="T56" s="41"/>
      <c r="U56" s="41"/>
      <c r="V56" s="41"/>
      <c r="W56" s="41"/>
      <c r="X56" s="41"/>
      <c r="Y56" s="6"/>
      <c r="Z56" s="27"/>
      <c r="AA56" s="27"/>
      <c r="AB56" s="6"/>
      <c r="AC56" s="6"/>
      <c r="AD56" s="6"/>
      <c r="AE56" s="6"/>
      <c r="AF56" s="6"/>
      <c r="AG56" s="6"/>
      <c r="AH56" s="6"/>
    </row>
    <row r="57" spans="1:34" ht="36" customHeight="1">
      <c r="A57" s="149"/>
      <c r="B57" s="311" t="s">
        <v>35</v>
      </c>
      <c r="C57" s="221">
        <v>4</v>
      </c>
      <c r="D57" s="221">
        <v>8</v>
      </c>
      <c r="E57" s="221">
        <v>12</v>
      </c>
      <c r="F57" s="221">
        <v>15</v>
      </c>
      <c r="G57" s="221">
        <v>20</v>
      </c>
      <c r="H57" s="311" t="s">
        <v>216</v>
      </c>
      <c r="I57" s="311" t="s">
        <v>167</v>
      </c>
      <c r="J57" s="243" t="s">
        <v>55</v>
      </c>
      <c r="K57" s="37">
        <f t="shared" si="6"/>
        <v>0</v>
      </c>
      <c r="L57" s="39"/>
      <c r="M57" s="40"/>
      <c r="N57" s="39"/>
      <c r="O57" s="39"/>
      <c r="P57" s="39"/>
      <c r="Q57" s="186"/>
      <c r="R57" s="198"/>
      <c r="S57" s="41"/>
      <c r="T57" s="41"/>
      <c r="U57" s="41"/>
      <c r="V57" s="41"/>
      <c r="W57" s="41"/>
      <c r="X57" s="41"/>
      <c r="Y57" s="6"/>
      <c r="Z57" s="27"/>
      <c r="AA57" s="27"/>
      <c r="AB57" s="6"/>
      <c r="AC57" s="6"/>
      <c r="AD57" s="6"/>
      <c r="AE57" s="6"/>
      <c r="AF57" s="6"/>
      <c r="AG57" s="6"/>
      <c r="AH57" s="6"/>
    </row>
    <row r="58" spans="1:34" ht="34.5" customHeight="1">
      <c r="A58" s="149"/>
      <c r="B58" s="312"/>
      <c r="C58" s="222"/>
      <c r="D58" s="222"/>
      <c r="E58" s="222"/>
      <c r="F58" s="222"/>
      <c r="G58" s="222"/>
      <c r="H58" s="312"/>
      <c r="I58" s="312"/>
      <c r="J58" s="243" t="s">
        <v>225</v>
      </c>
      <c r="K58" s="37">
        <f t="shared" si="6"/>
        <v>0</v>
      </c>
      <c r="L58" s="39"/>
      <c r="M58" s="40"/>
      <c r="N58" s="39"/>
      <c r="O58" s="39"/>
      <c r="P58" s="39"/>
      <c r="Q58" s="186"/>
      <c r="R58" s="198"/>
      <c r="S58" s="41"/>
      <c r="T58" s="41"/>
      <c r="U58" s="41"/>
      <c r="V58" s="41"/>
      <c r="W58" s="41"/>
      <c r="X58" s="41"/>
      <c r="Y58" s="6"/>
      <c r="Z58" s="27">
        <v>5031</v>
      </c>
      <c r="AA58" s="27"/>
      <c r="AB58" s="6"/>
      <c r="AC58" s="6"/>
      <c r="AD58" s="6"/>
      <c r="AE58" s="6"/>
      <c r="AF58" s="6"/>
      <c r="AG58" s="6"/>
      <c r="AH58" s="6"/>
    </row>
    <row r="59" spans="1:34" ht="36" customHeight="1">
      <c r="A59" s="150"/>
      <c r="B59" s="313"/>
      <c r="C59" s="223"/>
      <c r="D59" s="223"/>
      <c r="E59" s="223"/>
      <c r="F59" s="223"/>
      <c r="G59" s="223"/>
      <c r="H59" s="313"/>
      <c r="I59" s="313"/>
      <c r="J59" s="243" t="s">
        <v>27</v>
      </c>
      <c r="K59" s="37">
        <f t="shared" si="6"/>
        <v>0</v>
      </c>
      <c r="L59" s="39"/>
      <c r="M59" s="40"/>
      <c r="N59" s="39"/>
      <c r="O59" s="39"/>
      <c r="P59" s="39"/>
      <c r="Q59" s="186"/>
      <c r="R59" s="198"/>
      <c r="S59" s="41"/>
      <c r="T59" s="41"/>
      <c r="U59" s="41"/>
      <c r="V59" s="41"/>
      <c r="W59" s="41"/>
      <c r="X59" s="41"/>
      <c r="Y59" s="6"/>
      <c r="Z59" s="27"/>
      <c r="AA59" s="27"/>
      <c r="AB59" s="6"/>
      <c r="AC59" s="6"/>
      <c r="AD59" s="6"/>
      <c r="AE59" s="6"/>
      <c r="AF59" s="6"/>
      <c r="AG59" s="6"/>
      <c r="AH59" s="6"/>
    </row>
    <row r="60" spans="1:34" ht="27" customHeight="1">
      <c r="A60" s="148"/>
      <c r="B60" s="311" t="s">
        <v>214</v>
      </c>
      <c r="C60" s="221">
        <v>8000</v>
      </c>
      <c r="D60" s="221">
        <v>9000</v>
      </c>
      <c r="E60" s="221">
        <v>10000</v>
      </c>
      <c r="F60" s="221">
        <v>11000</v>
      </c>
      <c r="G60" s="221">
        <v>12000</v>
      </c>
      <c r="H60" s="311" t="s">
        <v>217</v>
      </c>
      <c r="I60" s="274"/>
      <c r="J60" s="243" t="s">
        <v>55</v>
      </c>
      <c r="K60" s="37">
        <f t="shared" si="6"/>
        <v>0</v>
      </c>
      <c r="L60" s="39"/>
      <c r="M60" s="40"/>
      <c r="N60" s="39"/>
      <c r="O60" s="39"/>
      <c r="P60" s="39"/>
      <c r="Q60" s="186"/>
      <c r="R60" s="198"/>
      <c r="S60" s="41"/>
      <c r="T60" s="41"/>
      <c r="U60" s="41"/>
      <c r="V60" s="41"/>
      <c r="W60" s="41"/>
      <c r="X60" s="41"/>
      <c r="Y60" s="6"/>
      <c r="Z60" s="27"/>
      <c r="AA60" s="27"/>
      <c r="AB60" s="6"/>
      <c r="AC60" s="6"/>
      <c r="AD60" s="6"/>
      <c r="AE60" s="6"/>
      <c r="AF60" s="6"/>
      <c r="AG60" s="6"/>
      <c r="AH60" s="6"/>
    </row>
    <row r="61" spans="1:34" ht="51.75" customHeight="1">
      <c r="A61" s="149"/>
      <c r="B61" s="312"/>
      <c r="C61" s="222"/>
      <c r="D61" s="222"/>
      <c r="E61" s="222"/>
      <c r="F61" s="222"/>
      <c r="G61" s="222"/>
      <c r="H61" s="312"/>
      <c r="I61" s="274" t="s">
        <v>201</v>
      </c>
      <c r="J61" s="243" t="s">
        <v>225</v>
      </c>
      <c r="K61" s="37">
        <f t="shared" si="6"/>
        <v>0</v>
      </c>
      <c r="L61" s="39"/>
      <c r="M61" s="40"/>
      <c r="N61" s="39"/>
      <c r="O61" s="39"/>
      <c r="P61" s="39"/>
      <c r="Q61" s="186"/>
      <c r="R61" s="198"/>
      <c r="S61" s="41"/>
      <c r="T61" s="41"/>
      <c r="U61" s="41"/>
      <c r="V61" s="41"/>
      <c r="W61" s="41"/>
      <c r="X61" s="41"/>
      <c r="Y61" s="6"/>
      <c r="Z61" s="27"/>
      <c r="AA61" s="27"/>
      <c r="AB61" s="6"/>
      <c r="AC61" s="6"/>
      <c r="AD61" s="6"/>
      <c r="AE61" s="6"/>
      <c r="AF61" s="6"/>
      <c r="AG61" s="6"/>
      <c r="AH61" s="6"/>
    </row>
    <row r="62" spans="1:34" ht="29.25" customHeight="1">
      <c r="A62" s="149"/>
      <c r="B62" s="313"/>
      <c r="C62" s="223"/>
      <c r="D62" s="223"/>
      <c r="E62" s="223"/>
      <c r="F62" s="223"/>
      <c r="G62" s="223"/>
      <c r="H62" s="313"/>
      <c r="I62" s="274"/>
      <c r="J62" s="243" t="s">
        <v>27</v>
      </c>
      <c r="K62" s="37">
        <f t="shared" si="6"/>
        <v>0</v>
      </c>
      <c r="L62" s="39"/>
      <c r="M62" s="40"/>
      <c r="N62" s="39"/>
      <c r="O62" s="39"/>
      <c r="P62" s="39"/>
      <c r="Q62" s="186"/>
      <c r="R62" s="198"/>
      <c r="S62" s="41"/>
      <c r="T62" s="41"/>
      <c r="U62" s="41"/>
      <c r="V62" s="41"/>
      <c r="W62" s="41"/>
      <c r="X62" s="41"/>
      <c r="Y62" s="6"/>
      <c r="Z62" s="27"/>
      <c r="AA62" s="27"/>
      <c r="AB62" s="6"/>
      <c r="AC62" s="6"/>
      <c r="AD62" s="6"/>
      <c r="AE62" s="6"/>
      <c r="AF62" s="6"/>
      <c r="AG62" s="6"/>
      <c r="AH62" s="6"/>
    </row>
    <row r="63" spans="1:34" ht="48" customHeight="1">
      <c r="A63" s="149"/>
      <c r="B63" s="311" t="s">
        <v>37</v>
      </c>
      <c r="C63" s="221">
        <v>200</v>
      </c>
      <c r="D63" s="221">
        <v>300</v>
      </c>
      <c r="E63" s="221">
        <v>400</v>
      </c>
      <c r="F63" s="221">
        <v>500</v>
      </c>
      <c r="G63" s="221">
        <v>600</v>
      </c>
      <c r="H63" s="311" t="s">
        <v>218</v>
      </c>
      <c r="I63" s="274"/>
      <c r="J63" s="243" t="s">
        <v>55</v>
      </c>
      <c r="K63" s="37">
        <f t="shared" si="6"/>
        <v>0</v>
      </c>
      <c r="L63" s="39"/>
      <c r="M63" s="40"/>
      <c r="N63" s="39"/>
      <c r="O63" s="39"/>
      <c r="P63" s="39"/>
      <c r="Q63" s="186"/>
      <c r="R63" s="198"/>
      <c r="S63" s="41"/>
      <c r="T63" s="41"/>
      <c r="U63" s="41"/>
      <c r="V63" s="41"/>
      <c r="W63" s="41"/>
      <c r="X63" s="41"/>
      <c r="Y63" s="6"/>
      <c r="Z63" s="27"/>
      <c r="AA63" s="27"/>
      <c r="AB63" s="6"/>
      <c r="AC63" s="6"/>
      <c r="AD63" s="6"/>
      <c r="AE63" s="6"/>
      <c r="AF63" s="6"/>
      <c r="AG63" s="6"/>
      <c r="AH63" s="6"/>
    </row>
    <row r="64" spans="1:34" ht="54" customHeight="1">
      <c r="A64" s="149"/>
      <c r="B64" s="312"/>
      <c r="C64" s="222"/>
      <c r="D64" s="222"/>
      <c r="E64" s="222"/>
      <c r="F64" s="222"/>
      <c r="G64" s="222"/>
      <c r="H64" s="312"/>
      <c r="I64" s="274" t="s">
        <v>201</v>
      </c>
      <c r="J64" s="243" t="s">
        <v>225</v>
      </c>
      <c r="K64" s="37">
        <f t="shared" si="6"/>
        <v>0</v>
      </c>
      <c r="L64" s="39"/>
      <c r="M64" s="40"/>
      <c r="N64" s="39"/>
      <c r="O64" s="39"/>
      <c r="P64" s="39"/>
      <c r="Q64" s="186"/>
      <c r="R64" s="198"/>
      <c r="S64" s="41"/>
      <c r="T64" s="41"/>
      <c r="U64" s="41"/>
      <c r="V64" s="41"/>
      <c r="W64" s="41"/>
      <c r="X64" s="41"/>
      <c r="Y64" s="6"/>
      <c r="Z64" s="27"/>
      <c r="AA64" s="27"/>
      <c r="AB64" s="6"/>
      <c r="AC64" s="6"/>
      <c r="AD64" s="6"/>
      <c r="AE64" s="6"/>
      <c r="AF64" s="6"/>
      <c r="AG64" s="6"/>
      <c r="AH64" s="6"/>
    </row>
    <row r="65" spans="1:34" ht="55.5" customHeight="1">
      <c r="A65" s="150"/>
      <c r="B65" s="99"/>
      <c r="C65" s="223"/>
      <c r="D65" s="223"/>
      <c r="E65" s="223"/>
      <c r="F65" s="223"/>
      <c r="G65" s="223"/>
      <c r="H65" s="313"/>
      <c r="I65" s="274"/>
      <c r="J65" s="243" t="s">
        <v>27</v>
      </c>
      <c r="K65" s="37">
        <f t="shared" si="6"/>
        <v>0</v>
      </c>
      <c r="L65" s="39"/>
      <c r="M65" s="40"/>
      <c r="N65" s="39"/>
      <c r="O65" s="39"/>
      <c r="P65" s="39"/>
      <c r="Q65" s="186"/>
      <c r="R65" s="198"/>
      <c r="S65" s="41"/>
      <c r="T65" s="41"/>
      <c r="U65" s="41"/>
      <c r="V65" s="41"/>
      <c r="W65" s="41"/>
      <c r="X65" s="41"/>
      <c r="Y65" s="6"/>
      <c r="Z65" s="27"/>
      <c r="AA65" s="27"/>
      <c r="AB65" s="6"/>
      <c r="AC65" s="6"/>
      <c r="AD65" s="6"/>
      <c r="AE65" s="6"/>
      <c r="AF65" s="6"/>
      <c r="AG65" s="6"/>
      <c r="AH65" s="6"/>
    </row>
    <row r="66" spans="1:34" ht="20.100000000000001" customHeight="1">
      <c r="A66" s="151" t="s">
        <v>69</v>
      </c>
      <c r="B66" s="110"/>
      <c r="C66" s="225"/>
      <c r="D66" s="225"/>
      <c r="E66" s="225"/>
      <c r="F66" s="225"/>
      <c r="G66" s="225"/>
      <c r="H66" s="110"/>
      <c r="I66" s="111"/>
      <c r="J66" s="302"/>
      <c r="K66" s="288">
        <f t="shared" si="6"/>
        <v>215823.30000000002</v>
      </c>
      <c r="L66" s="46">
        <f t="shared" ref="L66:S66" si="8">SUM(L40:L65)</f>
        <v>35351.300000000003</v>
      </c>
      <c r="M66" s="46">
        <f t="shared" si="8"/>
        <v>38886.400000000001</v>
      </c>
      <c r="N66" s="46">
        <f t="shared" si="8"/>
        <v>42775.100000000006</v>
      </c>
      <c r="O66" s="46">
        <f t="shared" si="8"/>
        <v>47052.600000000006</v>
      </c>
      <c r="P66" s="46">
        <f t="shared" si="8"/>
        <v>51757.9</v>
      </c>
      <c r="Q66" s="46">
        <f t="shared" si="8"/>
        <v>18960.785</v>
      </c>
      <c r="R66" s="46">
        <f t="shared" si="8"/>
        <v>34318.200000000004</v>
      </c>
      <c r="S66" s="46">
        <f t="shared" si="8"/>
        <v>15357.415000000001</v>
      </c>
      <c r="T66" s="46"/>
      <c r="U66" s="46"/>
      <c r="V66" s="46"/>
      <c r="W66" s="46"/>
      <c r="X66" s="46"/>
      <c r="Y66" s="6"/>
      <c r="Z66" s="27"/>
      <c r="AA66" s="27"/>
      <c r="AB66" s="6"/>
      <c r="AC66" s="6"/>
      <c r="AD66" s="6"/>
      <c r="AE66" s="6"/>
      <c r="AF66" s="6"/>
      <c r="AG66" s="6"/>
      <c r="AH66" s="6"/>
    </row>
    <row r="67" spans="1:34" ht="20.100000000000001" customHeight="1">
      <c r="A67" s="112" t="s">
        <v>38</v>
      </c>
      <c r="B67" s="113"/>
      <c r="C67" s="226"/>
      <c r="D67" s="226"/>
      <c r="E67" s="226"/>
      <c r="F67" s="226"/>
      <c r="G67" s="226"/>
      <c r="H67" s="113"/>
      <c r="I67" s="114"/>
      <c r="J67" s="302" t="s">
        <v>55</v>
      </c>
      <c r="K67" s="288">
        <f>SUM(L67:P67)</f>
        <v>89826.099999999991</v>
      </c>
      <c r="L67" s="46">
        <f>L40+L41+L44+L45+L48+L51+L54+L57+L60+L63</f>
        <v>14713.3</v>
      </c>
      <c r="M67" s="46">
        <f>M40+M41+M44+M45+M48+M51+M54+M57+M60+M63</f>
        <v>16184.6</v>
      </c>
      <c r="N67" s="46">
        <f>N40+N41+N44+N45+N48+N51+N54+N57+N60+N63</f>
        <v>17803.099999999999</v>
      </c>
      <c r="O67" s="46">
        <f>O40+O41+O44+O45+O48+O51+O54+O57+O60+O63</f>
        <v>19583.400000000001</v>
      </c>
      <c r="P67" s="46">
        <f>P40+P41+P44+P45+P48+P51+P54+P57+P60+P63</f>
        <v>21541.7</v>
      </c>
      <c r="Q67" s="46" t="e">
        <f>Q40+Q41+Q44+Q45+Q48+Q51+#REF!+Q54+Q57+Q60+Q63</f>
        <v>#REF!</v>
      </c>
      <c r="R67" s="46" t="e">
        <f>R40+R41+R44+R45+R48+R51+#REF!+R54+R57+R60+R63</f>
        <v>#REF!</v>
      </c>
      <c r="S67" s="46" t="e">
        <f>S40+S41+S44+S45+S48+S51+#REF!+S54+S57+S60+S63</f>
        <v>#REF!</v>
      </c>
      <c r="T67" s="46"/>
      <c r="U67" s="46"/>
      <c r="V67" s="46"/>
      <c r="W67" s="46"/>
      <c r="X67" s="46"/>
      <c r="Y67" s="6"/>
      <c r="Z67" s="27"/>
      <c r="AA67" s="27"/>
      <c r="AB67" s="6"/>
      <c r="AC67" s="6"/>
      <c r="AD67" s="6"/>
      <c r="AE67" s="6"/>
      <c r="AF67" s="6"/>
      <c r="AG67" s="6"/>
      <c r="AH67" s="6"/>
    </row>
    <row r="68" spans="1:34" ht="20.100000000000001" customHeight="1">
      <c r="A68" s="115"/>
      <c r="B68" s="116"/>
      <c r="C68" s="227"/>
      <c r="D68" s="227"/>
      <c r="E68" s="227"/>
      <c r="F68" s="227"/>
      <c r="G68" s="227"/>
      <c r="H68" s="116"/>
      <c r="I68" s="117"/>
      <c r="J68" s="302" t="s">
        <v>225</v>
      </c>
      <c r="K68" s="288">
        <f>SUM(L68:P68)</f>
        <v>125997.2</v>
      </c>
      <c r="L68" s="46">
        <f t="shared" ref="L68:P69" si="9">L42+L46+L49+L52+L55+L58+L61+L64</f>
        <v>20638</v>
      </c>
      <c r="M68" s="46">
        <f t="shared" si="9"/>
        <v>22701.800000000003</v>
      </c>
      <c r="N68" s="46">
        <f t="shared" si="9"/>
        <v>24972</v>
      </c>
      <c r="O68" s="46">
        <f t="shared" si="9"/>
        <v>27469.200000000004</v>
      </c>
      <c r="P68" s="46">
        <f t="shared" si="9"/>
        <v>30216.2</v>
      </c>
      <c r="Q68" s="46" t="e">
        <f>Q42+Q46+Q49+Q52+#REF!+Q55+Q58+Q61+Q64</f>
        <v>#REF!</v>
      </c>
      <c r="R68" s="46" t="e">
        <f>R42+R46+R49+R52+#REF!+R55+R58+R61+R64</f>
        <v>#REF!</v>
      </c>
      <c r="S68" s="46" t="e">
        <f>S42+S46+S49+S52+#REF!+S55+S58+S61+S64</f>
        <v>#REF!</v>
      </c>
      <c r="T68" s="46"/>
      <c r="U68" s="46"/>
      <c r="V68" s="46"/>
      <c r="W68" s="46"/>
      <c r="X68" s="46"/>
      <c r="Y68" s="6"/>
      <c r="Z68" s="27"/>
      <c r="AA68" s="27"/>
      <c r="AB68" s="6"/>
      <c r="AC68" s="6"/>
      <c r="AD68" s="6"/>
      <c r="AE68" s="6"/>
      <c r="AF68" s="6"/>
      <c r="AG68" s="6"/>
      <c r="AH68" s="6"/>
    </row>
    <row r="69" spans="1:34" ht="20.100000000000001" customHeight="1">
      <c r="A69" s="118"/>
      <c r="B69" s="119"/>
      <c r="C69" s="228"/>
      <c r="D69" s="228"/>
      <c r="E69" s="228"/>
      <c r="F69" s="228"/>
      <c r="G69" s="228"/>
      <c r="H69" s="119"/>
      <c r="I69" s="120"/>
      <c r="J69" s="302" t="s">
        <v>27</v>
      </c>
      <c r="K69" s="288">
        <f>SUM(L69:P69)</f>
        <v>0</v>
      </c>
      <c r="L69" s="46">
        <f t="shared" si="9"/>
        <v>0</v>
      </c>
      <c r="M69" s="46">
        <f t="shared" si="9"/>
        <v>0</v>
      </c>
      <c r="N69" s="46">
        <f t="shared" si="9"/>
        <v>0</v>
      </c>
      <c r="O69" s="46">
        <f t="shared" si="9"/>
        <v>0</v>
      </c>
      <c r="P69" s="46">
        <f t="shared" si="9"/>
        <v>0</v>
      </c>
      <c r="Q69" s="46" t="e">
        <f>Q43+Q47+Q50+Q53+#REF!+Q56+Q59+Q62+Q65</f>
        <v>#REF!</v>
      </c>
      <c r="R69" s="46" t="e">
        <f>R43+R47+R50+R53+#REF!+R56+R59+R62+R65</f>
        <v>#REF!</v>
      </c>
      <c r="S69" s="46" t="e">
        <f>S43+S47+S50+S53+#REF!+S56+S59+S62+S65</f>
        <v>#REF!</v>
      </c>
      <c r="T69" s="46"/>
      <c r="U69" s="46"/>
      <c r="V69" s="46"/>
      <c r="W69" s="46"/>
      <c r="X69" s="46"/>
      <c r="Y69" s="6"/>
      <c r="Z69" s="27"/>
      <c r="AA69" s="27"/>
      <c r="AB69" s="6"/>
      <c r="AC69" s="6"/>
      <c r="AD69" s="6"/>
      <c r="AE69" s="6"/>
      <c r="AF69" s="6"/>
      <c r="AG69" s="6"/>
      <c r="AH69" s="6"/>
    </row>
    <row r="70" spans="1:34" ht="96" customHeight="1">
      <c r="A70" s="96" t="s">
        <v>72</v>
      </c>
      <c r="B70" s="101" t="s">
        <v>19</v>
      </c>
      <c r="C70" s="221">
        <v>25</v>
      </c>
      <c r="D70" s="221">
        <v>25</v>
      </c>
      <c r="E70" s="221">
        <v>25</v>
      </c>
      <c r="F70" s="221">
        <v>25</v>
      </c>
      <c r="G70" s="221">
        <v>25</v>
      </c>
      <c r="H70" s="311" t="s">
        <v>172</v>
      </c>
      <c r="I70" s="311" t="s">
        <v>203</v>
      </c>
      <c r="J70" s="243" t="s">
        <v>55</v>
      </c>
      <c r="K70" s="37">
        <f t="shared" si="6"/>
        <v>75131.199999999997</v>
      </c>
      <c r="L70" s="162">
        <v>12306.3</v>
      </c>
      <c r="M70" s="219">
        <f t="shared" ref="M70:P71" si="10">ROUND((L70*1.1),1)</f>
        <v>13536.9</v>
      </c>
      <c r="N70" s="219">
        <f t="shared" si="10"/>
        <v>14890.6</v>
      </c>
      <c r="O70" s="219">
        <f t="shared" si="10"/>
        <v>16379.7</v>
      </c>
      <c r="P70" s="219">
        <f t="shared" si="10"/>
        <v>18017.7</v>
      </c>
      <c r="Q70" s="189">
        <f>10934.8</f>
        <v>10934.8</v>
      </c>
      <c r="R70" s="202"/>
      <c r="S70" s="55"/>
      <c r="T70" s="55"/>
      <c r="U70" s="55"/>
      <c r="V70" s="55"/>
      <c r="W70" s="55"/>
      <c r="X70" s="55"/>
      <c r="Y70" s="6"/>
      <c r="Z70" s="27"/>
      <c r="AA70" s="27"/>
      <c r="AB70" s="6"/>
      <c r="AC70" s="6"/>
      <c r="AD70" s="6"/>
      <c r="AE70" s="6"/>
      <c r="AF70" s="6"/>
      <c r="AG70" s="6"/>
      <c r="AH70" s="6"/>
    </row>
    <row r="71" spans="1:34" ht="72" customHeight="1">
      <c r="A71" s="97"/>
      <c r="B71" s="102"/>
      <c r="C71" s="222"/>
      <c r="D71" s="222"/>
      <c r="E71" s="222"/>
      <c r="F71" s="222"/>
      <c r="G71" s="222"/>
      <c r="H71" s="312"/>
      <c r="I71" s="312"/>
      <c r="J71" s="243" t="s">
        <v>225</v>
      </c>
      <c r="K71" s="37">
        <f t="shared" si="6"/>
        <v>84699.9</v>
      </c>
      <c r="L71" s="37">
        <f>26179.9-L70</f>
        <v>13873.600000000002</v>
      </c>
      <c r="M71" s="219">
        <f t="shared" si="10"/>
        <v>15261</v>
      </c>
      <c r="N71" s="219">
        <f t="shared" si="10"/>
        <v>16787.099999999999</v>
      </c>
      <c r="O71" s="219">
        <f t="shared" si="10"/>
        <v>18465.8</v>
      </c>
      <c r="P71" s="219">
        <f t="shared" si="10"/>
        <v>20312.400000000001</v>
      </c>
      <c r="Q71" s="185"/>
      <c r="R71" s="200">
        <f>10934.8+14786.3</f>
        <v>25721.1</v>
      </c>
      <c r="S71" s="38">
        <f>R71-Q70</f>
        <v>14786.3</v>
      </c>
      <c r="T71" s="258" t="s">
        <v>133</v>
      </c>
      <c r="U71" s="38"/>
      <c r="V71" s="38"/>
      <c r="W71" s="38"/>
      <c r="X71" s="38"/>
      <c r="Y71" s="21" t="e">
        <f>4634.8+3600+26271.6-50-#REF!-Y55</f>
        <v>#REF!</v>
      </c>
      <c r="Z71" s="27">
        <v>5051</v>
      </c>
      <c r="AA71" s="27"/>
      <c r="AB71" s="6"/>
      <c r="AC71" s="6"/>
      <c r="AD71" s="6"/>
      <c r="AE71" s="6"/>
      <c r="AF71" s="6"/>
      <c r="AG71" s="6"/>
      <c r="AH71" s="6"/>
    </row>
    <row r="72" spans="1:34" ht="57" customHeight="1">
      <c r="A72" s="97"/>
      <c r="B72" s="104"/>
      <c r="C72" s="223"/>
      <c r="D72" s="223"/>
      <c r="E72" s="223"/>
      <c r="F72" s="223"/>
      <c r="G72" s="223"/>
      <c r="H72" s="313"/>
      <c r="I72" s="313"/>
      <c r="J72" s="243" t="s">
        <v>27</v>
      </c>
      <c r="K72" s="37">
        <f t="shared" si="6"/>
        <v>0</v>
      </c>
      <c r="L72" s="39"/>
      <c r="M72" s="40"/>
      <c r="N72" s="39"/>
      <c r="O72" s="39"/>
      <c r="P72" s="39"/>
      <c r="Q72" s="186"/>
      <c r="R72" s="198"/>
      <c r="S72" s="41"/>
      <c r="T72" s="41"/>
      <c r="U72" s="41"/>
      <c r="V72" s="41"/>
      <c r="W72" s="41"/>
      <c r="X72" s="41"/>
      <c r="Y72" s="6"/>
      <c r="Z72" s="27"/>
      <c r="AA72" s="27">
        <v>5031</v>
      </c>
      <c r="AB72" s="6">
        <v>153235.20000000001</v>
      </c>
      <c r="AC72" s="6">
        <v>3335.8</v>
      </c>
      <c r="AD72" s="22">
        <f>L76</f>
        <v>0</v>
      </c>
      <c r="AE72" s="6"/>
      <c r="AF72" s="6"/>
      <c r="AG72" s="6"/>
      <c r="AH72" s="6"/>
    </row>
    <row r="73" spans="1:34" ht="133.5" customHeight="1">
      <c r="A73" s="97"/>
      <c r="B73" s="101" t="s">
        <v>20</v>
      </c>
      <c r="C73" s="221">
        <v>33</v>
      </c>
      <c r="D73" s="221">
        <v>33</v>
      </c>
      <c r="E73" s="221">
        <v>33</v>
      </c>
      <c r="F73" s="221">
        <v>33</v>
      </c>
      <c r="G73" s="221">
        <v>33</v>
      </c>
      <c r="H73" s="311" t="s">
        <v>8</v>
      </c>
      <c r="I73" s="274" t="s">
        <v>194</v>
      </c>
      <c r="J73" s="243" t="s">
        <v>55</v>
      </c>
      <c r="K73" s="37">
        <f t="shared" si="6"/>
        <v>86100.7</v>
      </c>
      <c r="L73" s="162">
        <v>14103.1</v>
      </c>
      <c r="M73" s="219">
        <f>ROUND((L73*1.1),1)</f>
        <v>15513.4</v>
      </c>
      <c r="N73" s="219">
        <f>ROUND((M73*1.1),1)</f>
        <v>17064.7</v>
      </c>
      <c r="O73" s="219">
        <f>ROUND((N73*1.1),1)</f>
        <v>18771.2</v>
      </c>
      <c r="P73" s="219">
        <f>ROUND((O73*1.1),1)</f>
        <v>20648.3</v>
      </c>
      <c r="Q73" s="186">
        <f>4352.9+13256.7</f>
        <v>17609.599999999999</v>
      </c>
      <c r="R73" s="198">
        <f>L73/Q73</f>
        <v>0.80087565873160105</v>
      </c>
      <c r="S73" s="41"/>
      <c r="T73" s="41"/>
      <c r="U73" s="41"/>
      <c r="V73" s="41"/>
      <c r="W73" s="41"/>
      <c r="X73" s="41"/>
      <c r="Y73" s="6"/>
      <c r="Z73" s="27"/>
      <c r="AA73" s="27"/>
      <c r="AB73" s="6"/>
      <c r="AC73" s="6"/>
      <c r="AD73" s="22"/>
      <c r="AE73" s="6"/>
      <c r="AF73" s="6"/>
      <c r="AG73" s="6"/>
      <c r="AH73" s="6"/>
    </row>
    <row r="74" spans="1:34" ht="112.5" customHeight="1">
      <c r="A74" s="97"/>
      <c r="B74" s="102"/>
      <c r="C74" s="222"/>
      <c r="D74" s="222"/>
      <c r="E74" s="222"/>
      <c r="F74" s="222"/>
      <c r="G74" s="222"/>
      <c r="H74" s="312"/>
      <c r="I74" s="274" t="s">
        <v>195</v>
      </c>
      <c r="J74" s="243" t="s">
        <v>55</v>
      </c>
      <c r="K74" s="37" t="s">
        <v>193</v>
      </c>
      <c r="L74" s="162"/>
      <c r="M74" s="219"/>
      <c r="N74" s="219"/>
      <c r="O74" s="219"/>
      <c r="P74" s="219"/>
      <c r="Q74" s="186">
        <v>14991.1</v>
      </c>
      <c r="R74" s="198"/>
      <c r="S74" s="41"/>
      <c r="T74" s="41"/>
      <c r="U74" s="41"/>
      <c r="V74" s="41"/>
      <c r="W74" s="41"/>
      <c r="X74" s="41"/>
      <c r="Y74" s="6"/>
      <c r="Z74" s="27"/>
      <c r="AA74" s="27"/>
      <c r="AB74" s="6"/>
      <c r="AC74" s="6"/>
      <c r="AD74" s="22"/>
      <c r="AE74" s="6"/>
      <c r="AF74" s="6"/>
      <c r="AG74" s="6"/>
      <c r="AH74" s="6"/>
    </row>
    <row r="75" spans="1:34" ht="110.25">
      <c r="A75" s="97"/>
      <c r="B75" s="102"/>
      <c r="C75" s="222"/>
      <c r="D75" s="222"/>
      <c r="E75" s="222"/>
      <c r="F75" s="222"/>
      <c r="G75" s="222"/>
      <c r="H75" s="97"/>
      <c r="I75" s="274" t="s">
        <v>102</v>
      </c>
      <c r="J75" s="243" t="s">
        <v>55</v>
      </c>
      <c r="K75" s="37" t="s">
        <v>193</v>
      </c>
      <c r="L75" s="162"/>
      <c r="M75" s="219"/>
      <c r="N75" s="219"/>
      <c r="O75" s="219"/>
      <c r="P75" s="219"/>
      <c r="Q75" s="186">
        <v>16915.5</v>
      </c>
      <c r="R75" s="198"/>
      <c r="S75" s="41"/>
      <c r="T75" s="41"/>
      <c r="U75" s="41"/>
      <c r="V75" s="41"/>
      <c r="W75" s="41"/>
      <c r="X75" s="41"/>
      <c r="Y75" s="6"/>
      <c r="Z75" s="27"/>
      <c r="AA75" s="27"/>
      <c r="AB75" s="6"/>
      <c r="AC75" s="6"/>
      <c r="AD75" s="22"/>
      <c r="AE75" s="6"/>
      <c r="AF75" s="6"/>
      <c r="AG75" s="6"/>
      <c r="AH75" s="6"/>
    </row>
    <row r="76" spans="1:34" ht="66.75" customHeight="1">
      <c r="A76" s="97"/>
      <c r="B76" s="102"/>
      <c r="C76" s="222"/>
      <c r="D76" s="222"/>
      <c r="E76" s="222"/>
      <c r="F76" s="222"/>
      <c r="G76" s="222"/>
      <c r="H76" s="97"/>
      <c r="I76" s="274" t="s">
        <v>201</v>
      </c>
      <c r="J76" s="243" t="s">
        <v>225</v>
      </c>
      <c r="K76" s="37" t="s">
        <v>193</v>
      </c>
      <c r="L76" s="37"/>
      <c r="M76" s="219"/>
      <c r="N76" s="219"/>
      <c r="O76" s="219"/>
      <c r="P76" s="219"/>
      <c r="Q76" s="185"/>
      <c r="R76" s="200">
        <f>4352.9+156569.1+5214.1+13256.7</f>
        <v>179392.80000000002</v>
      </c>
      <c r="S76" s="38">
        <f>R76-Q75-Q73-L79</f>
        <v>144867.70000000001</v>
      </c>
      <c r="T76" s="258" t="s">
        <v>134</v>
      </c>
      <c r="U76" s="38"/>
      <c r="V76" s="38"/>
      <c r="W76" s="38"/>
      <c r="X76" s="38"/>
      <c r="Y76" s="16">
        <f>4352.9+153223.5+4219.9+13236-80</f>
        <v>174952.3</v>
      </c>
      <c r="Z76" s="27" t="s">
        <v>51</v>
      </c>
      <c r="AA76" s="27">
        <v>5032</v>
      </c>
      <c r="AB76" s="6">
        <v>13236</v>
      </c>
      <c r="AC76" s="6"/>
      <c r="AD76" s="6"/>
      <c r="AE76" s="6"/>
      <c r="AF76" s="6"/>
      <c r="AG76" s="6"/>
      <c r="AH76" s="6"/>
    </row>
    <row r="77" spans="1:34" ht="30.75" customHeight="1">
      <c r="A77" s="99"/>
      <c r="B77" s="104"/>
      <c r="C77" s="223"/>
      <c r="D77" s="223"/>
      <c r="E77" s="223"/>
      <c r="F77" s="223"/>
      <c r="G77" s="223"/>
      <c r="H77" s="99"/>
      <c r="I77" s="274"/>
      <c r="J77" s="243" t="s">
        <v>27</v>
      </c>
      <c r="K77" s="37">
        <f t="shared" si="6"/>
        <v>0</v>
      </c>
      <c r="L77" s="39"/>
      <c r="M77" s="40"/>
      <c r="N77" s="39"/>
      <c r="O77" s="39"/>
      <c r="P77" s="39"/>
      <c r="Q77" s="186"/>
      <c r="R77" s="198"/>
      <c r="S77" s="41"/>
      <c r="T77" s="41"/>
      <c r="U77" s="41"/>
      <c r="V77" s="41"/>
      <c r="W77" s="41"/>
      <c r="X77" s="41"/>
      <c r="Y77" s="6"/>
      <c r="Z77" s="27"/>
      <c r="AA77" s="27"/>
      <c r="AB77" s="6"/>
      <c r="AC77" s="6"/>
      <c r="AD77" s="6"/>
      <c r="AE77" s="6"/>
      <c r="AF77" s="6"/>
      <c r="AG77" s="6"/>
      <c r="AH77" s="6"/>
    </row>
    <row r="78" spans="1:34" ht="87" customHeight="1">
      <c r="A78" s="96"/>
      <c r="B78" s="101" t="s">
        <v>21</v>
      </c>
      <c r="C78" s="221">
        <v>2</v>
      </c>
      <c r="D78" s="221">
        <v>2</v>
      </c>
      <c r="E78" s="221">
        <v>2</v>
      </c>
      <c r="F78" s="221">
        <v>2</v>
      </c>
      <c r="G78" s="221">
        <v>2</v>
      </c>
      <c r="H78" s="96" t="s">
        <v>74</v>
      </c>
      <c r="I78" s="274" t="s">
        <v>175</v>
      </c>
      <c r="J78" s="243" t="s">
        <v>55</v>
      </c>
      <c r="K78" s="37" t="s">
        <v>193</v>
      </c>
      <c r="L78" s="37"/>
      <c r="M78" s="219"/>
      <c r="N78" s="219"/>
      <c r="O78" s="219"/>
      <c r="P78" s="219"/>
      <c r="Q78" s="186"/>
      <c r="R78" s="198"/>
      <c r="S78" s="41"/>
      <c r="T78" s="41"/>
      <c r="U78" s="41"/>
      <c r="V78" s="41"/>
      <c r="W78" s="41"/>
      <c r="X78" s="41"/>
      <c r="Y78" s="6"/>
      <c r="Z78" s="27"/>
      <c r="AA78" s="27"/>
      <c r="AB78" s="6"/>
      <c r="AC78" s="6"/>
      <c r="AD78" s="6"/>
      <c r="AE78" s="6"/>
      <c r="AF78" s="6"/>
      <c r="AG78" s="6"/>
      <c r="AH78" s="6"/>
    </row>
    <row r="79" spans="1:34" ht="129.75" customHeight="1">
      <c r="A79" s="97"/>
      <c r="B79" s="102"/>
      <c r="C79" s="222"/>
      <c r="D79" s="222"/>
      <c r="E79" s="222"/>
      <c r="F79" s="222"/>
      <c r="G79" s="222"/>
      <c r="H79" s="97"/>
      <c r="I79" s="274" t="s">
        <v>204</v>
      </c>
      <c r="J79" s="243" t="s">
        <v>225</v>
      </c>
      <c r="K79" s="37" t="s">
        <v>193</v>
      </c>
      <c r="L79" s="37"/>
      <c r="M79" s="219"/>
      <c r="N79" s="219"/>
      <c r="O79" s="219"/>
      <c r="P79" s="219"/>
      <c r="Q79" s="197">
        <f>7802.8+10828.1+806.4</f>
        <v>19437.300000000003</v>
      </c>
      <c r="R79" s="200">
        <f>Q79*1.3</f>
        <v>25268.490000000005</v>
      </c>
      <c r="S79" s="38"/>
      <c r="T79" s="258" t="s">
        <v>135</v>
      </c>
      <c r="U79" s="38"/>
      <c r="V79" s="38"/>
      <c r="W79" s="38"/>
      <c r="X79" s="38"/>
      <c r="Y79" s="6">
        <f>32197.2+99.5+8989.3+1000</f>
        <v>42286</v>
      </c>
      <c r="Z79" s="27" t="s">
        <v>48</v>
      </c>
      <c r="AA79" s="27"/>
      <c r="AB79" s="6">
        <f>Y79-AC79</f>
        <v>42186.5</v>
      </c>
      <c r="AC79" s="6">
        <v>99.5</v>
      </c>
      <c r="AD79" s="6"/>
      <c r="AE79" s="6"/>
      <c r="AF79" s="6"/>
      <c r="AG79" s="6"/>
      <c r="AH79" s="6"/>
    </row>
    <row r="80" spans="1:34" ht="25.5" customHeight="1">
      <c r="A80" s="97"/>
      <c r="B80" s="104"/>
      <c r="C80" s="223"/>
      <c r="D80" s="223"/>
      <c r="E80" s="223"/>
      <c r="F80" s="223"/>
      <c r="G80" s="223"/>
      <c r="H80" s="99"/>
      <c r="I80" s="99"/>
      <c r="J80" s="243" t="s">
        <v>27</v>
      </c>
      <c r="K80" s="37">
        <f t="shared" si="6"/>
        <v>0</v>
      </c>
      <c r="L80" s="39"/>
      <c r="M80" s="40"/>
      <c r="N80" s="39"/>
      <c r="O80" s="39"/>
      <c r="P80" s="39"/>
      <c r="Q80" s="186"/>
      <c r="R80" s="198"/>
      <c r="S80" s="41"/>
      <c r="T80" s="41"/>
      <c r="U80" s="41"/>
      <c r="V80" s="41"/>
      <c r="W80" s="41"/>
      <c r="X80" s="41"/>
      <c r="Y80" s="6"/>
      <c r="Z80" s="27"/>
      <c r="AA80" s="27"/>
      <c r="AB80" s="6"/>
      <c r="AC80" s="6"/>
      <c r="AD80" s="6"/>
      <c r="AE80" s="6"/>
      <c r="AF80" s="6"/>
      <c r="AG80" s="6"/>
      <c r="AH80" s="6"/>
    </row>
    <row r="81" spans="1:34" ht="66.75" customHeight="1">
      <c r="A81" s="97"/>
      <c r="B81" s="101" t="s">
        <v>22</v>
      </c>
      <c r="C81" s="221">
        <v>1</v>
      </c>
      <c r="D81" s="221">
        <v>1</v>
      </c>
      <c r="E81" s="221">
        <v>1</v>
      </c>
      <c r="F81" s="221">
        <v>1</v>
      </c>
      <c r="G81" s="221">
        <v>1</v>
      </c>
      <c r="H81" s="311" t="s">
        <v>103</v>
      </c>
      <c r="I81" s="311" t="s">
        <v>104</v>
      </c>
      <c r="J81" s="243" t="s">
        <v>55</v>
      </c>
      <c r="K81" s="37" t="s">
        <v>193</v>
      </c>
      <c r="L81" s="162"/>
      <c r="M81" s="219"/>
      <c r="N81" s="219"/>
      <c r="O81" s="219"/>
      <c r="P81" s="219"/>
      <c r="Q81" s="194">
        <f>11445.4</f>
        <v>11445.4</v>
      </c>
      <c r="R81" s="203"/>
      <c r="S81" s="39"/>
      <c r="T81" s="39"/>
      <c r="U81" s="39"/>
      <c r="V81" s="39"/>
      <c r="W81" s="39"/>
      <c r="X81" s="39"/>
      <c r="Y81" s="6"/>
      <c r="Z81" s="27"/>
      <c r="AA81" s="27"/>
      <c r="AB81" s="6"/>
      <c r="AC81" s="6"/>
      <c r="AD81" s="6"/>
      <c r="AE81" s="6"/>
      <c r="AF81" s="6"/>
      <c r="AG81" s="6"/>
      <c r="AH81" s="6"/>
    </row>
    <row r="82" spans="1:34" ht="37.5" customHeight="1">
      <c r="A82" s="97"/>
      <c r="B82" s="102"/>
      <c r="C82" s="222"/>
      <c r="D82" s="222"/>
      <c r="E82" s="222"/>
      <c r="F82" s="222"/>
      <c r="G82" s="222"/>
      <c r="H82" s="312"/>
      <c r="I82" s="312"/>
      <c r="J82" s="243" t="s">
        <v>225</v>
      </c>
      <c r="K82" s="37">
        <f t="shared" si="6"/>
        <v>0</v>
      </c>
      <c r="L82" s="37"/>
      <c r="M82" s="37"/>
      <c r="N82" s="37"/>
      <c r="O82" s="37"/>
      <c r="P82" s="37"/>
      <c r="Q82" s="185"/>
      <c r="R82" s="200">
        <v>11445.4</v>
      </c>
      <c r="S82" s="38"/>
      <c r="T82" s="258" t="s">
        <v>136</v>
      </c>
      <c r="U82" s="38"/>
      <c r="V82" s="38"/>
      <c r="W82" s="38"/>
      <c r="X82" s="38"/>
      <c r="Y82" s="6">
        <f>11422.2</f>
        <v>11422.2</v>
      </c>
      <c r="Z82" s="27">
        <v>5033</v>
      </c>
      <c r="AA82" s="27"/>
      <c r="AB82" s="6">
        <f>Y82</f>
        <v>11422.2</v>
      </c>
      <c r="AC82" s="6"/>
      <c r="AD82" s="6"/>
      <c r="AE82" s="6"/>
      <c r="AF82" s="6"/>
      <c r="AG82" s="6"/>
      <c r="AH82" s="6"/>
    </row>
    <row r="83" spans="1:34" ht="32.25" customHeight="1">
      <c r="A83" s="97"/>
      <c r="B83" s="104"/>
      <c r="C83" s="223"/>
      <c r="D83" s="223"/>
      <c r="E83" s="223"/>
      <c r="F83" s="223"/>
      <c r="G83" s="223"/>
      <c r="H83" s="99"/>
      <c r="I83" s="313"/>
      <c r="J83" s="243" t="s">
        <v>27</v>
      </c>
      <c r="K83" s="37">
        <f t="shared" si="6"/>
        <v>0</v>
      </c>
      <c r="L83" s="39"/>
      <c r="M83" s="40"/>
      <c r="N83" s="39"/>
      <c r="O83" s="39"/>
      <c r="P83" s="39"/>
      <c r="Q83" s="186"/>
      <c r="R83" s="198"/>
      <c r="S83" s="41"/>
      <c r="T83" s="41"/>
      <c r="U83" s="41"/>
      <c r="V83" s="41"/>
      <c r="W83" s="41"/>
      <c r="X83" s="41"/>
      <c r="Y83" s="6"/>
      <c r="Z83" s="27"/>
      <c r="AA83" s="27"/>
      <c r="AB83" s="6"/>
      <c r="AC83" s="6"/>
      <c r="AD83" s="6"/>
      <c r="AE83" s="6"/>
      <c r="AF83" s="6"/>
      <c r="AG83" s="6"/>
      <c r="AH83" s="6"/>
    </row>
    <row r="84" spans="1:34" ht="33" customHeight="1">
      <c r="A84" s="97"/>
      <c r="B84" s="337" t="s">
        <v>23</v>
      </c>
      <c r="C84" s="221"/>
      <c r="D84" s="221"/>
      <c r="E84" s="221"/>
      <c r="F84" s="221"/>
      <c r="G84" s="221"/>
      <c r="H84" s="96" t="s">
        <v>75</v>
      </c>
      <c r="I84" s="145"/>
      <c r="J84" s="243" t="s">
        <v>55</v>
      </c>
      <c r="K84" s="37">
        <f t="shared" si="6"/>
        <v>0</v>
      </c>
      <c r="L84" s="39"/>
      <c r="M84" s="40"/>
      <c r="N84" s="39"/>
      <c r="O84" s="39"/>
      <c r="P84" s="39"/>
      <c r="Q84" s="186"/>
      <c r="R84" s="198"/>
      <c r="S84" s="41"/>
      <c r="T84" s="41"/>
      <c r="U84" s="41"/>
      <c r="V84" s="41"/>
      <c r="W84" s="41"/>
      <c r="X84" s="41"/>
      <c r="Y84" s="6"/>
      <c r="Z84" s="27"/>
      <c r="AA84" s="27"/>
      <c r="AB84" s="6"/>
      <c r="AC84" s="6"/>
      <c r="AD84" s="6"/>
      <c r="AE84" s="6"/>
      <c r="AF84" s="6"/>
      <c r="AG84" s="6"/>
      <c r="AH84" s="6"/>
    </row>
    <row r="85" spans="1:34" ht="30.75" customHeight="1">
      <c r="A85" s="97"/>
      <c r="B85" s="338"/>
      <c r="C85" s="222"/>
      <c r="D85" s="222"/>
      <c r="E85" s="222"/>
      <c r="F85" s="222"/>
      <c r="G85" s="222"/>
      <c r="H85" s="97"/>
      <c r="I85" s="146"/>
      <c r="J85" s="243" t="s">
        <v>225</v>
      </c>
      <c r="K85" s="37">
        <f t="shared" si="6"/>
        <v>0</v>
      </c>
      <c r="L85" s="39"/>
      <c r="M85" s="40"/>
      <c r="N85" s="39"/>
      <c r="O85" s="39"/>
      <c r="P85" s="39"/>
      <c r="Q85" s="186"/>
      <c r="R85" s="198"/>
      <c r="S85" s="41"/>
      <c r="T85" s="41"/>
      <c r="U85" s="41"/>
      <c r="V85" s="41"/>
      <c r="W85" s="41"/>
      <c r="X85" s="41"/>
      <c r="Y85" s="6"/>
      <c r="Z85" s="27"/>
      <c r="AA85" s="27"/>
      <c r="AB85" s="6"/>
      <c r="AC85" s="6"/>
      <c r="AD85" s="6"/>
      <c r="AE85" s="6"/>
      <c r="AF85" s="6"/>
      <c r="AG85" s="6"/>
      <c r="AH85" s="6"/>
    </row>
    <row r="86" spans="1:34" ht="33" customHeight="1">
      <c r="A86" s="97"/>
      <c r="B86" s="104"/>
      <c r="C86" s="223"/>
      <c r="D86" s="223"/>
      <c r="E86" s="223"/>
      <c r="F86" s="223"/>
      <c r="G86" s="223"/>
      <c r="H86" s="99"/>
      <c r="I86" s="147"/>
      <c r="J86" s="243" t="s">
        <v>27</v>
      </c>
      <c r="K86" s="37">
        <f t="shared" si="6"/>
        <v>0</v>
      </c>
      <c r="L86" s="39"/>
      <c r="M86" s="40"/>
      <c r="N86" s="39"/>
      <c r="O86" s="39"/>
      <c r="P86" s="39"/>
      <c r="Q86" s="186"/>
      <c r="R86" s="198"/>
      <c r="S86" s="41"/>
      <c r="T86" s="41"/>
      <c r="U86" s="41"/>
      <c r="V86" s="41"/>
      <c r="W86" s="41"/>
      <c r="X86" s="41"/>
      <c r="Y86" s="6"/>
      <c r="Z86" s="27"/>
      <c r="AA86" s="27"/>
      <c r="AB86" s="6"/>
      <c r="AC86" s="6"/>
      <c r="AD86" s="6"/>
      <c r="AE86" s="6"/>
      <c r="AF86" s="6"/>
      <c r="AG86" s="6"/>
      <c r="AH86" s="6"/>
    </row>
    <row r="87" spans="1:34" ht="39.75" customHeight="1">
      <c r="A87" s="56"/>
      <c r="B87" s="337" t="s">
        <v>24</v>
      </c>
      <c r="C87" s="221">
        <v>7</v>
      </c>
      <c r="D87" s="221">
        <v>7</v>
      </c>
      <c r="E87" s="221">
        <v>7</v>
      </c>
      <c r="F87" s="221">
        <v>7</v>
      </c>
      <c r="G87" s="221">
        <v>7</v>
      </c>
      <c r="H87" s="311" t="s">
        <v>119</v>
      </c>
      <c r="I87" s="311" t="s">
        <v>205</v>
      </c>
      <c r="J87" s="243" t="s">
        <v>55</v>
      </c>
      <c r="K87" s="37">
        <f t="shared" si="6"/>
        <v>0</v>
      </c>
      <c r="L87" s="39"/>
      <c r="M87" s="40"/>
      <c r="N87" s="39"/>
      <c r="O87" s="39"/>
      <c r="P87" s="39"/>
      <c r="Q87" s="186"/>
      <c r="R87" s="198"/>
      <c r="S87" s="41"/>
      <c r="T87" s="41"/>
      <c r="U87" s="41"/>
      <c r="V87" s="41"/>
      <c r="W87" s="41"/>
      <c r="X87" s="41"/>
      <c r="Y87" s="6"/>
      <c r="Z87" s="27"/>
      <c r="AA87" s="27"/>
      <c r="AB87" s="6"/>
      <c r="AC87" s="6"/>
      <c r="AD87" s="6"/>
      <c r="AE87" s="6"/>
      <c r="AF87" s="6"/>
      <c r="AG87" s="6"/>
      <c r="AH87" s="6"/>
    </row>
    <row r="88" spans="1:34" ht="36" customHeight="1">
      <c r="A88" s="121"/>
      <c r="B88" s="338"/>
      <c r="C88" s="222"/>
      <c r="D88" s="222"/>
      <c r="E88" s="222"/>
      <c r="F88" s="222"/>
      <c r="G88" s="222"/>
      <c r="H88" s="312"/>
      <c r="I88" s="312"/>
      <c r="J88" s="243" t="s">
        <v>225</v>
      </c>
      <c r="K88" s="37">
        <f t="shared" si="6"/>
        <v>43640.78</v>
      </c>
      <c r="L88" s="37">
        <f>1.2*Y88</f>
        <v>7148.28</v>
      </c>
      <c r="M88" s="219">
        <f>ROUND((L88*1.1),1)</f>
        <v>7863.1</v>
      </c>
      <c r="N88" s="219">
        <f>ROUND((M88*1.1),1)</f>
        <v>8649.4</v>
      </c>
      <c r="O88" s="219">
        <f>ROUND((N88*1.1),1)</f>
        <v>9514.2999999999993</v>
      </c>
      <c r="P88" s="219">
        <f>ROUND((O88*1.1),1)</f>
        <v>10465.700000000001</v>
      </c>
      <c r="Q88" s="185"/>
      <c r="R88" s="200">
        <f>5735.5+471+4272.7+129.1</f>
        <v>10608.300000000001</v>
      </c>
      <c r="S88" s="38"/>
      <c r="T88" s="258" t="s">
        <v>137</v>
      </c>
      <c r="U88" s="38"/>
      <c r="V88" s="38"/>
      <c r="W88" s="38"/>
      <c r="X88" s="38"/>
      <c r="Y88" s="17">
        <f>5640.9+319-3</f>
        <v>5956.9</v>
      </c>
      <c r="Z88" s="27">
        <v>5041</v>
      </c>
      <c r="AA88" s="27"/>
      <c r="AB88" s="6">
        <v>5640.9</v>
      </c>
      <c r="AC88" s="6">
        <v>319</v>
      </c>
      <c r="AD88" s="6"/>
      <c r="AE88" s="6"/>
      <c r="AF88" s="6"/>
      <c r="AG88" s="6"/>
      <c r="AH88" s="6"/>
    </row>
    <row r="89" spans="1:34" ht="27.75" customHeight="1">
      <c r="A89" s="121"/>
      <c r="B89" s="339"/>
      <c r="C89" s="223"/>
      <c r="D89" s="223"/>
      <c r="E89" s="223"/>
      <c r="F89" s="223"/>
      <c r="G89" s="223"/>
      <c r="H89" s="313"/>
      <c r="I89" s="313"/>
      <c r="J89" s="243" t="s">
        <v>27</v>
      </c>
      <c r="K89" s="37">
        <f t="shared" si="6"/>
        <v>0</v>
      </c>
      <c r="L89" s="39"/>
      <c r="M89" s="40"/>
      <c r="N89" s="39"/>
      <c r="O89" s="39"/>
      <c r="P89" s="39"/>
      <c r="Q89" s="186"/>
      <c r="R89" s="198"/>
      <c r="S89" s="41"/>
      <c r="T89" s="41"/>
      <c r="U89" s="41"/>
      <c r="V89" s="41"/>
      <c r="W89" s="41"/>
      <c r="X89" s="41"/>
      <c r="Y89" s="6"/>
      <c r="Z89" s="27">
        <v>5042</v>
      </c>
      <c r="AA89" s="27"/>
      <c r="AB89" s="6">
        <v>4102.8</v>
      </c>
      <c r="AC89" s="6"/>
      <c r="AD89" s="6"/>
      <c r="AE89" s="6"/>
      <c r="AF89" s="6"/>
      <c r="AG89" s="6"/>
      <c r="AH89" s="6"/>
    </row>
    <row r="90" spans="1:34" ht="66" customHeight="1">
      <c r="A90" s="121"/>
      <c r="B90" s="101" t="s">
        <v>220</v>
      </c>
      <c r="C90" s="221">
        <v>1</v>
      </c>
      <c r="D90" s="221">
        <v>1</v>
      </c>
      <c r="E90" s="221">
        <v>1</v>
      </c>
      <c r="F90" s="221">
        <v>1</v>
      </c>
      <c r="G90" s="221">
        <v>1</v>
      </c>
      <c r="H90" s="96" t="s">
        <v>76</v>
      </c>
      <c r="I90" s="311" t="s">
        <v>221</v>
      </c>
      <c r="J90" s="243" t="s">
        <v>55</v>
      </c>
      <c r="K90" s="37" t="s">
        <v>193</v>
      </c>
      <c r="L90" s="162"/>
      <c r="M90" s="219"/>
      <c r="N90" s="219"/>
      <c r="O90" s="219"/>
      <c r="P90" s="219"/>
      <c r="Q90" s="186">
        <f>3045.4</f>
        <v>3045.4</v>
      </c>
      <c r="R90" s="198"/>
      <c r="S90" s="41"/>
      <c r="T90" s="41"/>
      <c r="U90" s="41"/>
      <c r="V90" s="41"/>
      <c r="W90" s="41"/>
      <c r="X90" s="41"/>
      <c r="Y90" s="6"/>
      <c r="Z90" s="27"/>
      <c r="AA90" s="27"/>
      <c r="AB90" s="6"/>
      <c r="AC90" s="6"/>
      <c r="AD90" s="6"/>
      <c r="AE90" s="6"/>
      <c r="AF90" s="6"/>
      <c r="AG90" s="6"/>
      <c r="AH90" s="6"/>
    </row>
    <row r="91" spans="1:34" ht="27.75" customHeight="1">
      <c r="A91" s="121"/>
      <c r="B91" s="102"/>
      <c r="C91" s="222"/>
      <c r="D91" s="222"/>
      <c r="E91" s="222"/>
      <c r="F91" s="222"/>
      <c r="G91" s="222"/>
      <c r="H91" s="97"/>
      <c r="I91" s="312"/>
      <c r="J91" s="243" t="s">
        <v>225</v>
      </c>
      <c r="K91" s="37">
        <f t="shared" si="6"/>
        <v>0</v>
      </c>
      <c r="L91" s="37"/>
      <c r="M91" s="219"/>
      <c r="N91" s="219"/>
      <c r="O91" s="219"/>
      <c r="P91" s="219"/>
      <c r="Q91" s="185"/>
      <c r="R91" s="200">
        <f>12245.5</f>
        <v>12245.5</v>
      </c>
      <c r="S91" s="38">
        <f>R91-Q90</f>
        <v>9200.1</v>
      </c>
      <c r="T91" s="258" t="s">
        <v>138</v>
      </c>
      <c r="U91" s="38"/>
      <c r="V91" s="38"/>
      <c r="W91" s="38"/>
      <c r="X91" s="38"/>
      <c r="Y91" s="20">
        <f>11593.6+180-Y9</f>
        <v>11642.4</v>
      </c>
      <c r="Z91" s="27">
        <v>5061</v>
      </c>
      <c r="AA91" s="27"/>
      <c r="AB91" s="22">
        <v>11593.6</v>
      </c>
      <c r="AC91" s="22">
        <v>180</v>
      </c>
      <c r="AD91" s="22">
        <f>L91+L9+L133</f>
        <v>200</v>
      </c>
      <c r="AE91" s="22">
        <f>M91+M9+M133</f>
        <v>220</v>
      </c>
      <c r="AF91" s="6"/>
      <c r="AG91" s="6"/>
      <c r="AH91" s="6"/>
    </row>
    <row r="92" spans="1:34" ht="25.5" customHeight="1">
      <c r="A92" s="121"/>
      <c r="B92" s="104"/>
      <c r="C92" s="223"/>
      <c r="D92" s="223"/>
      <c r="E92" s="223"/>
      <c r="F92" s="223"/>
      <c r="G92" s="223"/>
      <c r="H92" s="99"/>
      <c r="I92" s="313"/>
      <c r="J92" s="243" t="s">
        <v>27</v>
      </c>
      <c r="K92" s="37">
        <f t="shared" si="6"/>
        <v>0</v>
      </c>
      <c r="L92" s="39"/>
      <c r="M92" s="40"/>
      <c r="N92" s="39"/>
      <c r="O92" s="39"/>
      <c r="P92" s="39"/>
      <c r="Q92" s="186"/>
      <c r="R92" s="198"/>
      <c r="S92" s="41"/>
      <c r="T92" s="41"/>
      <c r="U92" s="41"/>
      <c r="V92" s="41"/>
      <c r="W92" s="41"/>
      <c r="X92" s="41"/>
      <c r="Y92" s="6"/>
      <c r="Z92" s="27"/>
      <c r="AA92" s="27"/>
      <c r="AB92" s="6"/>
      <c r="AC92" s="6"/>
      <c r="AD92" s="6"/>
      <c r="AE92" s="6"/>
      <c r="AF92" s="6"/>
      <c r="AG92" s="6"/>
      <c r="AH92" s="6"/>
    </row>
    <row r="93" spans="1:34" ht="66" customHeight="1">
      <c r="A93" s="121"/>
      <c r="B93" s="101" t="s">
        <v>223</v>
      </c>
      <c r="C93" s="221">
        <v>4</v>
      </c>
      <c r="D93" s="221">
        <v>4</v>
      </c>
      <c r="E93" s="221">
        <v>4</v>
      </c>
      <c r="F93" s="221">
        <v>4</v>
      </c>
      <c r="G93" s="221">
        <v>4</v>
      </c>
      <c r="H93" s="311" t="s">
        <v>222</v>
      </c>
      <c r="I93" s="311" t="s">
        <v>207</v>
      </c>
      <c r="J93" s="243" t="s">
        <v>55</v>
      </c>
      <c r="K93" s="37" t="s">
        <v>193</v>
      </c>
      <c r="L93" s="162"/>
      <c r="M93" s="219"/>
      <c r="N93" s="219"/>
      <c r="O93" s="219"/>
      <c r="P93" s="219"/>
      <c r="Q93" s="186"/>
      <c r="R93" s="198"/>
      <c r="S93" s="41"/>
      <c r="T93" s="41"/>
      <c r="U93" s="41"/>
      <c r="V93" s="41"/>
      <c r="W93" s="41"/>
      <c r="X93" s="41"/>
      <c r="Y93" s="6"/>
      <c r="Z93" s="27"/>
      <c r="AA93" s="27"/>
      <c r="AB93" s="6"/>
      <c r="AC93" s="6"/>
      <c r="AD93" s="6"/>
      <c r="AE93" s="6"/>
      <c r="AF93" s="6"/>
      <c r="AG93" s="6"/>
      <c r="AH93" s="6"/>
    </row>
    <row r="94" spans="1:34" ht="34.5" customHeight="1">
      <c r="A94" s="121"/>
      <c r="B94" s="102"/>
      <c r="C94" s="222"/>
      <c r="D94" s="222"/>
      <c r="E94" s="222"/>
      <c r="F94" s="222"/>
      <c r="G94" s="222"/>
      <c r="H94" s="312"/>
      <c r="I94" s="312"/>
      <c r="J94" s="243" t="s">
        <v>225</v>
      </c>
      <c r="K94" s="37">
        <f>SUM(L94:P94)</f>
        <v>69088.5</v>
      </c>
      <c r="L94" s="37">
        <v>11316.5</v>
      </c>
      <c r="M94" s="219">
        <f>ROUND((L94*1.1),1)</f>
        <v>12448.2</v>
      </c>
      <c r="N94" s="219">
        <f>ROUND((M94*1.1),1)</f>
        <v>13693</v>
      </c>
      <c r="O94" s="219">
        <f>ROUND((N94*1.1),1)</f>
        <v>15062.3</v>
      </c>
      <c r="P94" s="219">
        <f>ROUND((O94*1.1),1)</f>
        <v>16568.5</v>
      </c>
      <c r="Q94" s="186"/>
      <c r="R94" s="198"/>
      <c r="S94" s="41"/>
      <c r="T94" s="41"/>
      <c r="U94" s="41"/>
      <c r="V94" s="41"/>
      <c r="W94" s="41"/>
      <c r="X94" s="41"/>
      <c r="Y94" s="6"/>
      <c r="Z94" s="27"/>
      <c r="AA94" s="27"/>
      <c r="AB94" s="6"/>
      <c r="AC94" s="6"/>
      <c r="AD94" s="6"/>
      <c r="AE94" s="6"/>
      <c r="AF94" s="6"/>
      <c r="AG94" s="6"/>
      <c r="AH94" s="6"/>
    </row>
    <row r="95" spans="1:34" ht="39" customHeight="1">
      <c r="A95" s="307"/>
      <c r="B95" s="104"/>
      <c r="C95" s="223"/>
      <c r="D95" s="223"/>
      <c r="E95" s="223"/>
      <c r="F95" s="223"/>
      <c r="G95" s="223"/>
      <c r="H95" s="99"/>
      <c r="I95" s="313"/>
      <c r="J95" s="243" t="s">
        <v>27</v>
      </c>
      <c r="K95" s="37">
        <f>SUM(L95:P95)</f>
        <v>0</v>
      </c>
      <c r="L95" s="39"/>
      <c r="M95" s="40"/>
      <c r="N95" s="39"/>
      <c r="O95" s="39"/>
      <c r="P95" s="39"/>
      <c r="Q95" s="186"/>
      <c r="R95" s="198"/>
      <c r="S95" s="41"/>
      <c r="T95" s="41"/>
      <c r="U95" s="41"/>
      <c r="V95" s="41"/>
      <c r="W95" s="41"/>
      <c r="X95" s="41"/>
      <c r="Y95" s="6"/>
      <c r="Z95" s="27"/>
      <c r="AA95" s="27"/>
      <c r="AB95" s="6"/>
      <c r="AC95" s="6"/>
      <c r="AD95" s="6"/>
      <c r="AE95" s="6"/>
      <c r="AF95" s="6"/>
      <c r="AG95" s="6"/>
      <c r="AH95" s="6"/>
    </row>
    <row r="96" spans="1:34" ht="72" customHeight="1">
      <c r="A96" s="121"/>
      <c r="B96" s="338" t="s">
        <v>212</v>
      </c>
      <c r="C96" s="222">
        <v>3</v>
      </c>
      <c r="D96" s="222">
        <v>3</v>
      </c>
      <c r="E96" s="222">
        <v>3</v>
      </c>
      <c r="F96" s="222">
        <v>3</v>
      </c>
      <c r="G96" s="222">
        <v>3</v>
      </c>
      <c r="H96" s="312" t="s">
        <v>224</v>
      </c>
      <c r="I96" s="312" t="s">
        <v>202</v>
      </c>
      <c r="J96" s="207" t="s">
        <v>55</v>
      </c>
      <c r="K96" s="304" t="s">
        <v>193</v>
      </c>
      <c r="L96" s="305"/>
      <c r="M96" s="306"/>
      <c r="N96" s="306"/>
      <c r="O96" s="306"/>
      <c r="P96" s="306"/>
      <c r="Q96" s="186">
        <f>11527.8</f>
        <v>11527.8</v>
      </c>
      <c r="R96" s="198"/>
      <c r="S96" s="41"/>
      <c r="T96" s="41"/>
      <c r="U96" s="41"/>
      <c r="V96" s="41"/>
      <c r="W96" s="41"/>
      <c r="X96" s="41"/>
      <c r="Y96" s="6"/>
      <c r="Z96" s="27"/>
      <c r="AA96" s="27"/>
      <c r="AB96" s="6"/>
      <c r="AC96" s="6"/>
      <c r="AD96" s="6"/>
      <c r="AE96" s="6"/>
      <c r="AF96" s="6"/>
      <c r="AG96" s="6"/>
      <c r="AH96" s="6"/>
    </row>
    <row r="97" spans="1:34" ht="53.25" customHeight="1">
      <c r="A97" s="121"/>
      <c r="B97" s="338"/>
      <c r="C97" s="222"/>
      <c r="D97" s="222"/>
      <c r="E97" s="222"/>
      <c r="F97" s="222"/>
      <c r="G97" s="222"/>
      <c r="H97" s="312"/>
      <c r="I97" s="312"/>
      <c r="J97" s="243" t="s">
        <v>225</v>
      </c>
      <c r="K97" s="37">
        <f t="shared" si="6"/>
        <v>0</v>
      </c>
      <c r="L97" s="37"/>
      <c r="M97" s="37"/>
      <c r="N97" s="37"/>
      <c r="O97" s="37"/>
      <c r="P97" s="37"/>
      <c r="Q97" s="185"/>
      <c r="R97" s="200">
        <v>11527.8</v>
      </c>
      <c r="S97" s="38"/>
      <c r="T97" s="258" t="s">
        <v>139</v>
      </c>
      <c r="U97" s="38"/>
      <c r="V97" s="38"/>
      <c r="W97" s="38"/>
      <c r="X97" s="38"/>
      <c r="Y97" s="6">
        <f>11447.8</f>
        <v>11447.8</v>
      </c>
      <c r="Z97" s="27" t="s">
        <v>43</v>
      </c>
      <c r="AA97" s="27"/>
      <c r="AB97" s="6">
        <v>15800.7</v>
      </c>
      <c r="AC97" s="6">
        <v>17</v>
      </c>
      <c r="AD97" s="6"/>
      <c r="AE97" s="6"/>
      <c r="AF97" s="6"/>
      <c r="AG97" s="6"/>
      <c r="AH97" s="6"/>
    </row>
    <row r="98" spans="1:34" ht="54" customHeight="1">
      <c r="A98" s="121"/>
      <c r="B98" s="104"/>
      <c r="C98" s="223"/>
      <c r="D98" s="223"/>
      <c r="E98" s="223"/>
      <c r="F98" s="223"/>
      <c r="G98" s="223"/>
      <c r="H98" s="313"/>
      <c r="I98" s="313"/>
      <c r="J98" s="243" t="s">
        <v>27</v>
      </c>
      <c r="K98" s="37">
        <f t="shared" si="6"/>
        <v>0</v>
      </c>
      <c r="L98" s="37"/>
      <c r="M98" s="37"/>
      <c r="N98" s="37"/>
      <c r="O98" s="37"/>
      <c r="P98" s="37"/>
      <c r="Q98" s="185"/>
      <c r="R98" s="200"/>
      <c r="S98" s="38"/>
      <c r="T98" s="38"/>
      <c r="U98" s="38"/>
      <c r="V98" s="38"/>
      <c r="W98" s="38"/>
      <c r="X98" s="38"/>
      <c r="Y98" s="6"/>
      <c r="Z98" s="27"/>
      <c r="AA98" s="27"/>
      <c r="AB98" s="6"/>
      <c r="AC98" s="6"/>
      <c r="AD98" s="6"/>
      <c r="AE98" s="6"/>
      <c r="AF98" s="6"/>
      <c r="AG98" s="6"/>
      <c r="AH98" s="6"/>
    </row>
    <row r="99" spans="1:34" ht="20.100000000000001" customHeight="1">
      <c r="A99" s="122" t="s">
        <v>73</v>
      </c>
      <c r="B99" s="123"/>
      <c r="C99" s="229"/>
      <c r="D99" s="229"/>
      <c r="E99" s="229"/>
      <c r="F99" s="229"/>
      <c r="G99" s="229"/>
      <c r="H99" s="123"/>
      <c r="I99" s="282"/>
      <c r="J99" s="302"/>
      <c r="K99" s="46">
        <f t="shared" ref="K99:S99" si="11">SUM(K70:K98)</f>
        <v>358661.07999999996</v>
      </c>
      <c r="L99" s="46">
        <f t="shared" si="11"/>
        <v>58747.78</v>
      </c>
      <c r="M99" s="46">
        <f t="shared" si="11"/>
        <v>64622.600000000006</v>
      </c>
      <c r="N99" s="46">
        <f t="shared" si="11"/>
        <v>71084.799999999988</v>
      </c>
      <c r="O99" s="46">
        <f t="shared" si="11"/>
        <v>78193.3</v>
      </c>
      <c r="P99" s="46">
        <f t="shared" si="11"/>
        <v>86012.6</v>
      </c>
      <c r="Q99" s="46">
        <f t="shared" si="11"/>
        <v>105906.9</v>
      </c>
      <c r="R99" s="46">
        <f t="shared" si="11"/>
        <v>276210.19087565871</v>
      </c>
      <c r="S99" s="46">
        <f t="shared" si="11"/>
        <v>168854.1</v>
      </c>
      <c r="T99" s="46"/>
      <c r="U99" s="46"/>
      <c r="V99" s="46"/>
      <c r="W99" s="46"/>
      <c r="X99" s="46"/>
      <c r="Y99" s="6"/>
      <c r="Z99" s="27"/>
      <c r="AA99" s="27"/>
      <c r="AB99" s="6"/>
      <c r="AC99" s="6"/>
      <c r="AD99" s="6"/>
      <c r="AE99" s="6"/>
      <c r="AF99" s="6"/>
      <c r="AG99" s="6"/>
      <c r="AH99" s="6"/>
    </row>
    <row r="100" spans="1:34" ht="20.100000000000001" customHeight="1">
      <c r="A100" s="86" t="s">
        <v>38</v>
      </c>
      <c r="B100" s="87"/>
      <c r="C100" s="230"/>
      <c r="D100" s="230"/>
      <c r="E100" s="230"/>
      <c r="F100" s="230"/>
      <c r="G100" s="230"/>
      <c r="H100" s="87"/>
      <c r="I100" s="283"/>
      <c r="J100" s="302" t="s">
        <v>55</v>
      </c>
      <c r="K100" s="46">
        <f>SUM(L100:P100)</f>
        <v>161231.9</v>
      </c>
      <c r="L100" s="46">
        <f>L70+L73+L75+L78+L81+L84+L90+L96+L93</f>
        <v>26409.4</v>
      </c>
      <c r="M100" s="46">
        <f>M70+M73+M75+M78+M81+M84+M90+M96+M93</f>
        <v>29050.3</v>
      </c>
      <c r="N100" s="46">
        <f>N70+N73+N75+N78+N81+N84+N90+N96+N93</f>
        <v>31955.300000000003</v>
      </c>
      <c r="O100" s="46">
        <f>O70+O73+O75+O78+O81+O84+O90+O96+O93</f>
        <v>35150.9</v>
      </c>
      <c r="P100" s="46">
        <f>P70+P73+P75+P78+P81+P84+P90+P96+P93</f>
        <v>38666</v>
      </c>
      <c r="Q100" s="46">
        <f>Q70+Q73+Q75+Q78+Q81+Q84+Q90+Q96</f>
        <v>71478.5</v>
      </c>
      <c r="R100" s="46">
        <f>R70+R73+R75+R78+R81+R84+R90+R96</f>
        <v>0.80087565873160105</v>
      </c>
      <c r="S100" s="46">
        <f>S70+S73+S75+S78+S81+S84+S90+S96</f>
        <v>0</v>
      </c>
      <c r="T100" s="46"/>
      <c r="U100" s="46"/>
      <c r="V100" s="46"/>
      <c r="W100" s="46"/>
      <c r="X100" s="46"/>
      <c r="Y100" s="6"/>
      <c r="Z100" s="27"/>
      <c r="AA100" s="27"/>
      <c r="AB100" s="6"/>
      <c r="AC100" s="6"/>
      <c r="AD100" s="6"/>
      <c r="AE100" s="6"/>
      <c r="AF100" s="6"/>
      <c r="AG100" s="6"/>
      <c r="AH100" s="6"/>
    </row>
    <row r="101" spans="1:34" ht="20.100000000000001" customHeight="1">
      <c r="A101" s="89"/>
      <c r="B101" s="90"/>
      <c r="C101" s="231"/>
      <c r="D101" s="231"/>
      <c r="E101" s="231"/>
      <c r="F101" s="231"/>
      <c r="G101" s="231"/>
      <c r="H101" s="90"/>
      <c r="I101" s="284"/>
      <c r="J101" s="302" t="s">
        <v>225</v>
      </c>
      <c r="K101" s="46">
        <f>SUM(L101:P101)</f>
        <v>197429.18000000002</v>
      </c>
      <c r="L101" s="46">
        <f t="shared" ref="L101:P102" si="12">L71+L76+L79+L82+L85+L88+L91+L97+L94</f>
        <v>32338.38</v>
      </c>
      <c r="M101" s="46">
        <f t="shared" si="12"/>
        <v>35572.300000000003</v>
      </c>
      <c r="N101" s="46">
        <f t="shared" si="12"/>
        <v>39129.5</v>
      </c>
      <c r="O101" s="46">
        <f t="shared" si="12"/>
        <v>43042.399999999994</v>
      </c>
      <c r="P101" s="46">
        <f t="shared" si="12"/>
        <v>47346.600000000006</v>
      </c>
      <c r="Q101" s="46">
        <f t="shared" ref="Q101:S102" si="13">Q71+Q76+Q79+Q82+Q85+Q88+Q91+Q97</f>
        <v>19437.300000000003</v>
      </c>
      <c r="R101" s="46">
        <f t="shared" si="13"/>
        <v>276209.38999999996</v>
      </c>
      <c r="S101" s="46">
        <f t="shared" si="13"/>
        <v>168854.1</v>
      </c>
      <c r="T101" s="46"/>
      <c r="U101" s="46"/>
      <c r="V101" s="46"/>
      <c r="W101" s="46"/>
      <c r="X101" s="46"/>
      <c r="Y101" s="23"/>
      <c r="Z101" s="27"/>
      <c r="AA101" s="27"/>
      <c r="AB101" s="6"/>
      <c r="AC101" s="6"/>
      <c r="AD101" s="6"/>
      <c r="AE101" s="6"/>
      <c r="AF101" s="6"/>
      <c r="AG101" s="6"/>
      <c r="AH101" s="6"/>
    </row>
    <row r="102" spans="1:34" ht="20.100000000000001" customHeight="1">
      <c r="A102" s="92"/>
      <c r="B102" s="93"/>
      <c r="C102" s="232"/>
      <c r="D102" s="232"/>
      <c r="E102" s="232"/>
      <c r="F102" s="232"/>
      <c r="G102" s="232"/>
      <c r="H102" s="93"/>
      <c r="I102" s="285"/>
      <c r="J102" s="302" t="s">
        <v>27</v>
      </c>
      <c r="K102" s="46">
        <f>SUM(L102:P102)</f>
        <v>0</v>
      </c>
      <c r="L102" s="46">
        <f t="shared" si="12"/>
        <v>0</v>
      </c>
      <c r="M102" s="46">
        <f t="shared" si="12"/>
        <v>0</v>
      </c>
      <c r="N102" s="46">
        <f t="shared" si="12"/>
        <v>0</v>
      </c>
      <c r="O102" s="46">
        <f t="shared" si="12"/>
        <v>0</v>
      </c>
      <c r="P102" s="46">
        <f t="shared" si="12"/>
        <v>0</v>
      </c>
      <c r="Q102" s="46">
        <f t="shared" si="13"/>
        <v>0</v>
      </c>
      <c r="R102" s="46">
        <f t="shared" si="13"/>
        <v>0</v>
      </c>
      <c r="S102" s="46">
        <f t="shared" si="13"/>
        <v>0</v>
      </c>
      <c r="T102" s="46"/>
      <c r="U102" s="46"/>
      <c r="V102" s="46"/>
      <c r="W102" s="46"/>
      <c r="X102" s="46"/>
      <c r="Y102" s="23"/>
      <c r="Z102" s="27"/>
      <c r="AA102" s="27"/>
      <c r="AB102" s="6"/>
      <c r="AC102" s="6"/>
      <c r="AD102" s="6"/>
      <c r="AE102" s="6"/>
      <c r="AF102" s="6"/>
      <c r="AG102" s="6"/>
      <c r="AH102" s="6"/>
    </row>
    <row r="103" spans="1:34" ht="68.25" customHeight="1">
      <c r="A103" s="311" t="s">
        <v>78</v>
      </c>
      <c r="B103" s="101" t="s">
        <v>11</v>
      </c>
      <c r="C103" s="221">
        <v>5000</v>
      </c>
      <c r="D103" s="221">
        <v>6000</v>
      </c>
      <c r="E103" s="221">
        <v>7000</v>
      </c>
      <c r="F103" s="221">
        <v>8000</v>
      </c>
      <c r="G103" s="221">
        <v>8000</v>
      </c>
      <c r="H103" s="337" t="s">
        <v>9</v>
      </c>
      <c r="I103" s="311" t="s">
        <v>206</v>
      </c>
      <c r="J103" s="243" t="s">
        <v>55</v>
      </c>
      <c r="K103" s="37">
        <f t="shared" ref="K103:K110" si="14">SUM(L103:P103)</f>
        <v>2014.6</v>
      </c>
      <c r="L103" s="162">
        <v>330</v>
      </c>
      <c r="M103" s="219">
        <f>ROUND((L103*1.1),1)</f>
        <v>363</v>
      </c>
      <c r="N103" s="219">
        <f>ROUND((M103*1.1),1)</f>
        <v>399.3</v>
      </c>
      <c r="O103" s="219">
        <f>ROUND((N103*1.1),1)</f>
        <v>439.2</v>
      </c>
      <c r="P103" s="219">
        <f>ROUND((O103*1.1),1)</f>
        <v>483.1</v>
      </c>
      <c r="Q103" s="188">
        <f>24</f>
        <v>24</v>
      </c>
      <c r="R103" s="202"/>
      <c r="S103" s="55"/>
      <c r="T103" s="55"/>
      <c r="U103" s="55"/>
      <c r="V103" s="55"/>
      <c r="W103" s="55"/>
      <c r="X103" s="55"/>
      <c r="Y103" s="23"/>
      <c r="Z103" s="27"/>
      <c r="AA103" s="27"/>
      <c r="AB103" s="6"/>
      <c r="AC103" s="6"/>
      <c r="AD103" s="6"/>
      <c r="AE103" s="6"/>
      <c r="AF103" s="6"/>
      <c r="AG103" s="6"/>
      <c r="AH103" s="6"/>
    </row>
    <row r="104" spans="1:34" ht="37.5" customHeight="1">
      <c r="A104" s="312"/>
      <c r="B104" s="102"/>
      <c r="C104" s="222"/>
      <c r="D104" s="222"/>
      <c r="E104" s="222"/>
      <c r="F104" s="222"/>
      <c r="G104" s="222"/>
      <c r="H104" s="338"/>
      <c r="I104" s="312"/>
      <c r="J104" s="243" t="s">
        <v>225</v>
      </c>
      <c r="K104" s="37">
        <f t="shared" si="14"/>
        <v>0</v>
      </c>
      <c r="L104" s="37"/>
      <c r="M104" s="37"/>
      <c r="N104" s="37"/>
      <c r="O104" s="37"/>
      <c r="P104" s="37"/>
      <c r="Q104" s="251"/>
      <c r="R104" s="200">
        <v>24</v>
      </c>
      <c r="S104" s="38"/>
      <c r="T104" s="258" t="s">
        <v>140</v>
      </c>
      <c r="U104" s="38"/>
      <c r="V104" s="38"/>
      <c r="W104" s="38"/>
      <c r="X104" s="38"/>
      <c r="Y104" s="6">
        <v>24</v>
      </c>
      <c r="Z104" s="27">
        <v>5051</v>
      </c>
      <c r="AA104" s="27">
        <v>5051</v>
      </c>
      <c r="AB104" s="6">
        <v>13334</v>
      </c>
      <c r="AC104" s="6"/>
      <c r="AD104" s="6"/>
      <c r="AE104" s="6"/>
      <c r="AF104" s="6"/>
      <c r="AG104" s="6"/>
      <c r="AH104" s="6"/>
    </row>
    <row r="105" spans="1:34" ht="23.25" customHeight="1">
      <c r="A105" s="312"/>
      <c r="B105" s="104"/>
      <c r="C105" s="223"/>
      <c r="D105" s="223"/>
      <c r="E105" s="223"/>
      <c r="F105" s="223"/>
      <c r="G105" s="223"/>
      <c r="H105" s="339"/>
      <c r="I105" s="313"/>
      <c r="J105" s="243" t="s">
        <v>27</v>
      </c>
      <c r="K105" s="37">
        <f t="shared" si="14"/>
        <v>0</v>
      </c>
      <c r="L105" s="39"/>
      <c r="M105" s="40"/>
      <c r="N105" s="39"/>
      <c r="O105" s="39"/>
      <c r="P105" s="39"/>
      <c r="Q105" s="190"/>
      <c r="R105" s="198"/>
      <c r="S105" s="41"/>
      <c r="T105" s="41"/>
      <c r="U105" s="41"/>
      <c r="V105" s="41"/>
      <c r="W105" s="41"/>
      <c r="X105" s="41"/>
      <c r="Y105" s="6"/>
      <c r="Z105" s="32"/>
      <c r="AA105" s="32">
        <v>5052</v>
      </c>
      <c r="AB105" s="6">
        <v>769</v>
      </c>
      <c r="AC105" s="6"/>
      <c r="AD105" s="6"/>
      <c r="AE105" s="6"/>
      <c r="AF105" s="6"/>
      <c r="AG105" s="6"/>
      <c r="AH105" s="6"/>
    </row>
    <row r="106" spans="1:34" ht="176.25" customHeight="1">
      <c r="A106" s="312"/>
      <c r="B106" s="101" t="s">
        <v>39</v>
      </c>
      <c r="C106" s="221">
        <v>15000</v>
      </c>
      <c r="D106" s="221">
        <v>17000</v>
      </c>
      <c r="E106" s="221">
        <v>18000</v>
      </c>
      <c r="F106" s="221">
        <v>19000</v>
      </c>
      <c r="G106" s="221">
        <v>20000</v>
      </c>
      <c r="H106" s="311" t="s">
        <v>10</v>
      </c>
      <c r="I106" s="274" t="s">
        <v>168</v>
      </c>
      <c r="J106" s="243" t="s">
        <v>55</v>
      </c>
      <c r="K106" s="37" t="s">
        <v>193</v>
      </c>
      <c r="L106" s="49"/>
      <c r="M106" s="219"/>
      <c r="N106" s="219"/>
      <c r="O106" s="219"/>
      <c r="P106" s="219"/>
      <c r="Q106" s="291"/>
      <c r="R106" s="208"/>
      <c r="S106" s="41"/>
      <c r="T106" s="41"/>
      <c r="U106" s="41"/>
      <c r="V106" s="41"/>
      <c r="W106" s="41"/>
      <c r="X106" s="41"/>
      <c r="Y106" s="30"/>
      <c r="Z106" s="35"/>
      <c r="AA106" s="35"/>
      <c r="AB106" s="31"/>
      <c r="AC106" s="31"/>
      <c r="AD106" s="6"/>
      <c r="AE106" s="6"/>
      <c r="AF106" s="6"/>
      <c r="AG106" s="6"/>
      <c r="AH106" s="6"/>
    </row>
    <row r="107" spans="1:34" ht="115.5" customHeight="1">
      <c r="A107" s="312"/>
      <c r="B107" s="102"/>
      <c r="C107" s="222"/>
      <c r="D107" s="222"/>
      <c r="E107" s="222"/>
      <c r="F107" s="222"/>
      <c r="G107" s="222"/>
      <c r="H107" s="312"/>
      <c r="I107" s="274" t="s">
        <v>219</v>
      </c>
      <c r="J107" s="243" t="s">
        <v>55</v>
      </c>
      <c r="K107" s="37">
        <f>SUM(L107:P107)</f>
        <v>7936.6</v>
      </c>
      <c r="L107" s="49">
        <f>650+650</f>
        <v>1300</v>
      </c>
      <c r="M107" s="219">
        <f t="shared" ref="M107:P109" si="15">ROUND((L107*1.1),1)</f>
        <v>1430</v>
      </c>
      <c r="N107" s="219">
        <f t="shared" si="15"/>
        <v>1573</v>
      </c>
      <c r="O107" s="219">
        <f t="shared" si="15"/>
        <v>1730.3</v>
      </c>
      <c r="P107" s="219">
        <f t="shared" si="15"/>
        <v>1903.3</v>
      </c>
      <c r="Q107" s="291"/>
      <c r="R107" s="208"/>
      <c r="S107" s="41"/>
      <c r="T107" s="41"/>
      <c r="U107" s="41"/>
      <c r="V107" s="41"/>
      <c r="W107" s="41"/>
      <c r="X107" s="41"/>
      <c r="Y107" s="30"/>
      <c r="Z107" s="35"/>
      <c r="AA107" s="35"/>
      <c r="AB107" s="31"/>
      <c r="AC107" s="31"/>
      <c r="AD107" s="6"/>
      <c r="AE107" s="6"/>
      <c r="AF107" s="6"/>
      <c r="AG107" s="6"/>
      <c r="AH107" s="6"/>
    </row>
    <row r="108" spans="1:34" ht="66" customHeight="1" thickBot="1">
      <c r="A108" s="312"/>
      <c r="B108" s="102"/>
      <c r="C108" s="222"/>
      <c r="D108" s="222"/>
      <c r="E108" s="222"/>
      <c r="F108" s="222"/>
      <c r="G108" s="222"/>
      <c r="H108" s="312"/>
      <c r="I108" s="274" t="s">
        <v>85</v>
      </c>
      <c r="J108" s="243" t="s">
        <v>55</v>
      </c>
      <c r="K108" s="37" t="s">
        <v>193</v>
      </c>
      <c r="L108" s="49"/>
      <c r="M108" s="219"/>
      <c r="N108" s="219"/>
      <c r="O108" s="219"/>
      <c r="P108" s="219"/>
      <c r="Q108" s="190"/>
      <c r="R108" s="198"/>
      <c r="S108" s="41"/>
      <c r="T108" s="41"/>
      <c r="U108" s="41"/>
      <c r="V108" s="41"/>
      <c r="W108" s="41"/>
      <c r="X108" s="41"/>
      <c r="Y108" s="30"/>
      <c r="Z108" s="35"/>
      <c r="AA108" s="35"/>
      <c r="AB108" s="31"/>
      <c r="AC108" s="31"/>
      <c r="AD108" s="6"/>
      <c r="AE108" s="6"/>
      <c r="AF108" s="6"/>
      <c r="AG108" s="6"/>
      <c r="AH108" s="6"/>
    </row>
    <row r="109" spans="1:34" ht="55.5" customHeight="1" thickBot="1">
      <c r="A109" s="97"/>
      <c r="B109" s="102"/>
      <c r="C109" s="222"/>
      <c r="D109" s="222"/>
      <c r="E109" s="222"/>
      <c r="F109" s="222"/>
      <c r="G109" s="222"/>
      <c r="H109" s="312"/>
      <c r="I109" s="274" t="s">
        <v>201</v>
      </c>
      <c r="J109" s="243" t="s">
        <v>225</v>
      </c>
      <c r="K109" s="37">
        <f t="shared" si="14"/>
        <v>6105.1</v>
      </c>
      <c r="L109" s="37">
        <v>1000</v>
      </c>
      <c r="M109" s="219">
        <f t="shared" si="15"/>
        <v>1100</v>
      </c>
      <c r="N109" s="219">
        <f t="shared" si="15"/>
        <v>1210</v>
      </c>
      <c r="O109" s="219">
        <f t="shared" si="15"/>
        <v>1331</v>
      </c>
      <c r="P109" s="219">
        <f t="shared" si="15"/>
        <v>1464.1</v>
      </c>
      <c r="Q109" s="251"/>
      <c r="R109" s="200"/>
      <c r="S109" s="38"/>
      <c r="T109" s="258" t="s">
        <v>141</v>
      </c>
      <c r="U109" s="38"/>
      <c r="V109" s="38"/>
      <c r="W109" s="38"/>
      <c r="X109" s="38"/>
      <c r="Y109" s="30">
        <f>500+500</f>
        <v>1000</v>
      </c>
      <c r="Z109" s="34" t="s">
        <v>44</v>
      </c>
      <c r="AA109" s="35">
        <v>5053</v>
      </c>
      <c r="AB109" s="31">
        <v>2665.2</v>
      </c>
      <c r="AC109" s="31"/>
      <c r="AD109" s="6"/>
      <c r="AE109" s="6"/>
      <c r="AF109" s="6"/>
      <c r="AG109" s="6"/>
      <c r="AH109" s="6"/>
    </row>
    <row r="110" spans="1:34" ht="35.25" customHeight="1">
      <c r="A110" s="99"/>
      <c r="B110" s="104"/>
      <c r="C110" s="223"/>
      <c r="D110" s="223"/>
      <c r="E110" s="223"/>
      <c r="F110" s="223"/>
      <c r="G110" s="223"/>
      <c r="H110" s="99"/>
      <c r="I110" s="274"/>
      <c r="J110" s="243" t="s">
        <v>27</v>
      </c>
      <c r="K110" s="37">
        <f t="shared" si="14"/>
        <v>0</v>
      </c>
      <c r="L110" s="39"/>
      <c r="M110" s="40"/>
      <c r="N110" s="39"/>
      <c r="O110" s="39"/>
      <c r="P110" s="39"/>
      <c r="Q110" s="190"/>
      <c r="R110" s="198"/>
      <c r="S110" s="41"/>
      <c r="T110" s="41"/>
      <c r="U110" s="41"/>
      <c r="V110" s="41"/>
      <c r="W110" s="41"/>
      <c r="X110" s="41"/>
      <c r="Y110" s="6"/>
      <c r="Z110" s="33"/>
      <c r="AA110" s="33">
        <v>5070</v>
      </c>
      <c r="AB110" s="6"/>
      <c r="AC110" s="6">
        <v>1939</v>
      </c>
      <c r="AD110" s="6"/>
      <c r="AE110" s="6"/>
      <c r="AF110" s="6"/>
      <c r="AG110" s="6"/>
      <c r="AH110" s="6"/>
    </row>
    <row r="111" spans="1:34" ht="20.100000000000001" customHeight="1">
      <c r="A111" s="125" t="s">
        <v>71</v>
      </c>
      <c r="B111" s="126"/>
      <c r="C111" s="233"/>
      <c r="D111" s="233"/>
      <c r="E111" s="233"/>
      <c r="F111" s="233"/>
      <c r="G111" s="233"/>
      <c r="H111" s="126"/>
      <c r="I111" s="277"/>
      <c r="J111" s="302"/>
      <c r="K111" s="46">
        <f>SUM(K103:K110)</f>
        <v>16056.300000000001</v>
      </c>
      <c r="L111" s="46">
        <f t="shared" ref="L111:Q111" si="16">SUM(L103:L110)</f>
        <v>2630</v>
      </c>
      <c r="M111" s="46">
        <f t="shared" si="16"/>
        <v>2893</v>
      </c>
      <c r="N111" s="46">
        <f t="shared" si="16"/>
        <v>3182.3</v>
      </c>
      <c r="O111" s="46">
        <f t="shared" si="16"/>
        <v>3500.5</v>
      </c>
      <c r="P111" s="46">
        <f t="shared" si="16"/>
        <v>3850.5</v>
      </c>
      <c r="Q111" s="46">
        <f t="shared" si="16"/>
        <v>24</v>
      </c>
      <c r="R111" s="46">
        <f>SUM(R103:R110)</f>
        <v>24</v>
      </c>
      <c r="S111" s="46">
        <f>SUM(S103:S110)</f>
        <v>0</v>
      </c>
      <c r="T111" s="46"/>
      <c r="U111" s="46"/>
      <c r="V111" s="46"/>
      <c r="W111" s="46"/>
      <c r="X111" s="46"/>
      <c r="Y111" s="6"/>
      <c r="Z111" s="27"/>
      <c r="AA111" s="27"/>
      <c r="AB111" s="6"/>
      <c r="AC111" s="6"/>
      <c r="AD111" s="6"/>
      <c r="AE111" s="6"/>
      <c r="AF111" s="6"/>
      <c r="AG111" s="6"/>
      <c r="AH111" s="6"/>
    </row>
    <row r="112" spans="1:34" ht="20.100000000000001" customHeight="1">
      <c r="A112" s="60" t="s">
        <v>38</v>
      </c>
      <c r="B112" s="61"/>
      <c r="C112" s="234"/>
      <c r="D112" s="234"/>
      <c r="E112" s="234"/>
      <c r="F112" s="234"/>
      <c r="G112" s="234"/>
      <c r="H112" s="61"/>
      <c r="I112" s="70"/>
      <c r="J112" s="302" t="s">
        <v>55</v>
      </c>
      <c r="K112" s="46">
        <f>SUM(L112:P112)</f>
        <v>9951.2000000000007</v>
      </c>
      <c r="L112" s="46">
        <f>L103+L106+L108+L107</f>
        <v>1630</v>
      </c>
      <c r="M112" s="46">
        <f>M103+M106+M108+M107</f>
        <v>1793</v>
      </c>
      <c r="N112" s="46">
        <f>N103+N106+N108+N107</f>
        <v>1972.3</v>
      </c>
      <c r="O112" s="46">
        <f>O103+O106+O108+O107</f>
        <v>2169.5</v>
      </c>
      <c r="P112" s="46">
        <f>P103+P106+P108+P107</f>
        <v>2386.4</v>
      </c>
      <c r="Q112" s="46">
        <f>Q103+Q106+Q108</f>
        <v>24</v>
      </c>
      <c r="R112" s="46">
        <f>R103+R106+R108</f>
        <v>0</v>
      </c>
      <c r="S112" s="46">
        <f>S103+S106+S108</f>
        <v>0</v>
      </c>
      <c r="T112" s="46"/>
      <c r="U112" s="46"/>
      <c r="V112" s="46"/>
      <c r="W112" s="46"/>
      <c r="X112" s="46"/>
      <c r="Y112" s="6"/>
      <c r="Z112" s="27"/>
      <c r="AA112" s="27"/>
      <c r="AB112" s="6"/>
      <c r="AC112" s="6"/>
      <c r="AD112" s="6"/>
      <c r="AE112" s="6"/>
      <c r="AF112" s="6"/>
      <c r="AG112" s="6"/>
      <c r="AH112" s="6"/>
    </row>
    <row r="113" spans="1:34" ht="20.100000000000001" customHeight="1">
      <c r="A113" s="66"/>
      <c r="B113" s="128"/>
      <c r="C113" s="235"/>
      <c r="D113" s="235"/>
      <c r="E113" s="235"/>
      <c r="F113" s="235"/>
      <c r="G113" s="235"/>
      <c r="H113" s="128"/>
      <c r="I113" s="73"/>
      <c r="J113" s="302" t="s">
        <v>225</v>
      </c>
      <c r="K113" s="46">
        <f>SUM(L113:P113)</f>
        <v>6105.1</v>
      </c>
      <c r="L113" s="46">
        <f t="shared" ref="L113:S114" si="17">L104+L109</f>
        <v>1000</v>
      </c>
      <c r="M113" s="46">
        <f t="shared" si="17"/>
        <v>1100</v>
      </c>
      <c r="N113" s="46">
        <f t="shared" si="17"/>
        <v>1210</v>
      </c>
      <c r="O113" s="46">
        <f t="shared" si="17"/>
        <v>1331</v>
      </c>
      <c r="P113" s="46">
        <f t="shared" si="17"/>
        <v>1464.1</v>
      </c>
      <c r="Q113" s="46">
        <f t="shared" si="17"/>
        <v>0</v>
      </c>
      <c r="R113" s="46">
        <f t="shared" si="17"/>
        <v>24</v>
      </c>
      <c r="S113" s="46">
        <f t="shared" si="17"/>
        <v>0</v>
      </c>
      <c r="T113" s="46"/>
      <c r="U113" s="46"/>
      <c r="V113" s="46"/>
      <c r="W113" s="46"/>
      <c r="X113" s="46"/>
      <c r="Y113" s="6"/>
      <c r="Z113" s="27"/>
      <c r="AA113" s="27"/>
      <c r="AB113" s="6"/>
      <c r="AC113" s="6"/>
      <c r="AD113" s="6"/>
      <c r="AE113" s="6"/>
      <c r="AF113" s="6"/>
      <c r="AG113" s="6"/>
      <c r="AH113" s="6"/>
    </row>
    <row r="114" spans="1:34" ht="20.100000000000001" customHeight="1">
      <c r="A114" s="63"/>
      <c r="B114" s="64"/>
      <c r="C114" s="236"/>
      <c r="D114" s="236"/>
      <c r="E114" s="236"/>
      <c r="F114" s="236"/>
      <c r="G114" s="236"/>
      <c r="H114" s="64"/>
      <c r="I114" s="76"/>
      <c r="J114" s="302" t="s">
        <v>27</v>
      </c>
      <c r="K114" s="46">
        <f>SUM(L114:P114)</f>
        <v>0</v>
      </c>
      <c r="L114" s="46">
        <f t="shared" si="17"/>
        <v>0</v>
      </c>
      <c r="M114" s="46">
        <f t="shared" si="17"/>
        <v>0</v>
      </c>
      <c r="N114" s="46">
        <f t="shared" si="17"/>
        <v>0</v>
      </c>
      <c r="O114" s="46">
        <f t="shared" si="17"/>
        <v>0</v>
      </c>
      <c r="P114" s="46">
        <f t="shared" si="17"/>
        <v>0</v>
      </c>
      <c r="Q114" s="46">
        <f t="shared" si="17"/>
        <v>0</v>
      </c>
      <c r="R114" s="46">
        <f t="shared" si="17"/>
        <v>0</v>
      </c>
      <c r="S114" s="46">
        <f t="shared" si="17"/>
        <v>0</v>
      </c>
      <c r="T114" s="46"/>
      <c r="U114" s="46"/>
      <c r="V114" s="46"/>
      <c r="W114" s="46"/>
      <c r="X114" s="46"/>
      <c r="Y114" s="6"/>
      <c r="Z114" s="27"/>
      <c r="AA114" s="27"/>
      <c r="AB114" s="6"/>
      <c r="AC114" s="6"/>
      <c r="AD114" s="6"/>
      <c r="AE114" s="6"/>
      <c r="AF114" s="6"/>
      <c r="AG114" s="6"/>
      <c r="AH114" s="6"/>
    </row>
    <row r="115" spans="1:34" ht="84" customHeight="1">
      <c r="A115" s="96" t="s">
        <v>164</v>
      </c>
      <c r="B115" s="96" t="s">
        <v>28</v>
      </c>
      <c r="C115" s="221">
        <v>4</v>
      </c>
      <c r="D115" s="221">
        <v>4</v>
      </c>
      <c r="E115" s="221">
        <v>4</v>
      </c>
      <c r="F115" s="221">
        <v>4</v>
      </c>
      <c r="G115" s="221">
        <v>4</v>
      </c>
      <c r="H115" s="311" t="s">
        <v>211</v>
      </c>
      <c r="I115" s="311" t="s">
        <v>0</v>
      </c>
      <c r="J115" s="243" t="s">
        <v>226</v>
      </c>
      <c r="K115" s="37">
        <f t="shared" ref="K115:K125" si="18">SUM(L115:P115)</f>
        <v>0</v>
      </c>
      <c r="L115" s="162"/>
      <c r="M115" s="162"/>
      <c r="N115" s="162"/>
      <c r="O115" s="162"/>
      <c r="P115" s="162"/>
      <c r="Q115" s="188"/>
      <c r="R115" s="201"/>
      <c r="S115" s="46"/>
      <c r="T115" s="46"/>
      <c r="U115" s="46"/>
      <c r="V115" s="46"/>
      <c r="W115" s="46"/>
      <c r="X115" s="46"/>
      <c r="Y115" s="6"/>
      <c r="Z115" s="27"/>
      <c r="AA115" s="27"/>
      <c r="AB115" s="6"/>
      <c r="AC115" s="6"/>
      <c r="AD115" s="6"/>
      <c r="AE115" s="6"/>
      <c r="AF115" s="6"/>
      <c r="AG115" s="6"/>
      <c r="AH115" s="6"/>
    </row>
    <row r="116" spans="1:34" ht="84" hidden="1" customHeight="1">
      <c r="A116" s="97"/>
      <c r="B116" s="97"/>
      <c r="C116" s="222"/>
      <c r="D116" s="222"/>
      <c r="E116" s="222"/>
      <c r="F116" s="222"/>
      <c r="G116" s="222"/>
      <c r="H116" s="312"/>
      <c r="I116" s="312"/>
      <c r="J116" s="243"/>
      <c r="K116" s="37"/>
      <c r="L116" s="162"/>
      <c r="M116" s="162"/>
      <c r="N116" s="162"/>
      <c r="O116" s="162"/>
      <c r="P116" s="162"/>
      <c r="Q116" s="188"/>
      <c r="R116" s="201"/>
      <c r="S116" s="46"/>
      <c r="T116" s="46"/>
      <c r="U116" s="46"/>
      <c r="V116" s="46"/>
      <c r="W116" s="46"/>
      <c r="X116" s="46"/>
      <c r="Y116" s="6"/>
      <c r="Z116" s="27"/>
      <c r="AA116" s="27"/>
      <c r="AB116" s="6"/>
      <c r="AC116" s="6"/>
      <c r="AD116" s="6"/>
      <c r="AE116" s="6"/>
      <c r="AF116" s="6"/>
      <c r="AG116" s="6"/>
      <c r="AH116" s="6"/>
    </row>
    <row r="117" spans="1:34" ht="105.75" customHeight="1">
      <c r="A117" s="97"/>
      <c r="B117" s="97"/>
      <c r="C117" s="222"/>
      <c r="D117" s="222"/>
      <c r="E117" s="222"/>
      <c r="F117" s="222"/>
      <c r="G117" s="222"/>
      <c r="H117" s="312"/>
      <c r="I117" s="312"/>
      <c r="J117" s="243" t="s">
        <v>55</v>
      </c>
      <c r="K117" s="37">
        <f t="shared" si="18"/>
        <v>0</v>
      </c>
      <c r="L117" s="162"/>
      <c r="M117" s="219"/>
      <c r="N117" s="219"/>
      <c r="O117" s="219"/>
      <c r="P117" s="219"/>
      <c r="Q117" s="188"/>
      <c r="R117" s="201"/>
      <c r="S117" s="46"/>
      <c r="T117" s="46"/>
      <c r="U117" s="46"/>
      <c r="V117" s="46"/>
      <c r="W117" s="46"/>
      <c r="X117" s="46"/>
      <c r="Y117" s="6"/>
      <c r="Z117" s="27"/>
      <c r="AA117" s="27"/>
      <c r="AB117" s="6"/>
      <c r="AC117" s="6"/>
      <c r="AD117" s="6"/>
      <c r="AE117" s="6"/>
      <c r="AF117" s="6"/>
      <c r="AG117" s="6"/>
      <c r="AH117" s="6"/>
    </row>
    <row r="118" spans="1:34" ht="55.5" customHeight="1">
      <c r="A118" s="97"/>
      <c r="B118" s="97"/>
      <c r="C118" s="222"/>
      <c r="D118" s="222"/>
      <c r="E118" s="222"/>
      <c r="F118" s="222"/>
      <c r="G118" s="222"/>
      <c r="H118" s="312"/>
      <c r="I118" s="312"/>
      <c r="J118" s="243" t="s">
        <v>225</v>
      </c>
      <c r="K118" s="37">
        <f t="shared" si="18"/>
        <v>0</v>
      </c>
      <c r="L118" s="162"/>
      <c r="M118" s="162"/>
      <c r="N118" s="162"/>
      <c r="O118" s="162"/>
      <c r="P118" s="162"/>
      <c r="Q118" s="191"/>
      <c r="R118" s="204"/>
      <c r="S118" s="47"/>
      <c r="T118" s="258" t="s">
        <v>142</v>
      </c>
      <c r="U118" s="47"/>
      <c r="V118" s="47"/>
      <c r="W118" s="47"/>
      <c r="X118" s="47"/>
      <c r="Y118" s="24">
        <f>4102.8+1939</f>
        <v>6041.8</v>
      </c>
      <c r="Z118" s="27" t="s">
        <v>47</v>
      </c>
      <c r="AA118" s="27"/>
      <c r="AB118" s="6">
        <v>7330</v>
      </c>
      <c r="AC118" s="6"/>
      <c r="AD118" s="6"/>
      <c r="AE118" s="6"/>
      <c r="AF118" s="6"/>
      <c r="AG118" s="6"/>
      <c r="AH118" s="6"/>
    </row>
    <row r="119" spans="1:34" ht="38.25" customHeight="1">
      <c r="A119" s="97"/>
      <c r="B119" s="99"/>
      <c r="C119" s="223"/>
      <c r="D119" s="223"/>
      <c r="E119" s="223"/>
      <c r="F119" s="223"/>
      <c r="G119" s="223"/>
      <c r="H119" s="99"/>
      <c r="I119" s="313"/>
      <c r="J119" s="243" t="s">
        <v>27</v>
      </c>
      <c r="K119" s="37">
        <f t="shared" si="18"/>
        <v>0</v>
      </c>
      <c r="L119" s="162"/>
      <c r="M119" s="162"/>
      <c r="N119" s="162"/>
      <c r="O119" s="162"/>
      <c r="P119" s="162"/>
      <c r="Q119" s="191"/>
      <c r="R119" s="204"/>
      <c r="S119" s="47"/>
      <c r="T119" s="47"/>
      <c r="U119" s="47"/>
      <c r="V119" s="47"/>
      <c r="W119" s="47"/>
      <c r="X119" s="47"/>
      <c r="Y119" s="6"/>
      <c r="Z119" s="27"/>
      <c r="AA119" s="27"/>
      <c r="AB119" s="6"/>
      <c r="AC119" s="6"/>
      <c r="AD119" s="6"/>
      <c r="AE119" s="6"/>
      <c r="AF119" s="6"/>
      <c r="AG119" s="6"/>
      <c r="AH119" s="6"/>
    </row>
    <row r="120" spans="1:34" ht="55.5" customHeight="1">
      <c r="A120" s="97"/>
      <c r="B120" s="96" t="s">
        <v>29</v>
      </c>
      <c r="C120" s="221">
        <v>1</v>
      </c>
      <c r="D120" s="221">
        <v>1</v>
      </c>
      <c r="E120" s="221">
        <v>1</v>
      </c>
      <c r="F120" s="221">
        <v>1</v>
      </c>
      <c r="G120" s="221">
        <v>1</v>
      </c>
      <c r="H120" s="311" t="s">
        <v>112</v>
      </c>
      <c r="I120" s="311" t="s">
        <v>210</v>
      </c>
      <c r="J120" s="243" t="s">
        <v>55</v>
      </c>
      <c r="K120" s="37">
        <f t="shared" si="18"/>
        <v>0</v>
      </c>
      <c r="L120" s="162"/>
      <c r="M120" s="162"/>
      <c r="N120" s="162"/>
      <c r="O120" s="162"/>
      <c r="P120" s="162"/>
      <c r="Q120" s="191"/>
      <c r="R120" s="204"/>
      <c r="S120" s="47"/>
      <c r="T120" s="47"/>
      <c r="U120" s="47"/>
      <c r="V120" s="47"/>
      <c r="W120" s="47"/>
      <c r="X120" s="47"/>
      <c r="Y120" s="6"/>
      <c r="Z120" s="27"/>
      <c r="AA120" s="27"/>
      <c r="AB120" s="6"/>
      <c r="AC120" s="6"/>
      <c r="AD120" s="6"/>
      <c r="AE120" s="6"/>
      <c r="AF120" s="6"/>
      <c r="AG120" s="6"/>
      <c r="AH120" s="6"/>
    </row>
    <row r="121" spans="1:34" ht="42.75" customHeight="1">
      <c r="A121" s="97"/>
      <c r="B121" s="97"/>
      <c r="C121" s="222"/>
      <c r="D121" s="222"/>
      <c r="E121" s="222"/>
      <c r="F121" s="222"/>
      <c r="G121" s="222"/>
      <c r="H121" s="312"/>
      <c r="I121" s="312"/>
      <c r="J121" s="243" t="s">
        <v>225</v>
      </c>
      <c r="K121" s="37">
        <f t="shared" si="18"/>
        <v>0</v>
      </c>
      <c r="L121" s="162"/>
      <c r="M121" s="162"/>
      <c r="N121" s="162"/>
      <c r="O121" s="162"/>
      <c r="P121" s="162"/>
      <c r="Q121" s="191"/>
      <c r="R121" s="204"/>
      <c r="S121" s="47"/>
      <c r="T121" s="47"/>
      <c r="U121" s="47"/>
      <c r="V121" s="47"/>
      <c r="W121" s="47"/>
      <c r="X121" s="47"/>
      <c r="Y121" s="6"/>
      <c r="Z121" s="27"/>
      <c r="AA121" s="27"/>
      <c r="AB121" s="6"/>
      <c r="AC121" s="6"/>
      <c r="AD121" s="22">
        <f>L118+L121</f>
        <v>0</v>
      </c>
      <c r="AE121" s="6"/>
      <c r="AF121" s="6"/>
      <c r="AG121" s="6"/>
      <c r="AH121" s="6"/>
    </row>
    <row r="122" spans="1:34" ht="40.5" customHeight="1">
      <c r="A122" s="99"/>
      <c r="B122" s="99"/>
      <c r="C122" s="223"/>
      <c r="D122" s="223"/>
      <c r="E122" s="223"/>
      <c r="F122" s="223"/>
      <c r="G122" s="223"/>
      <c r="H122" s="313"/>
      <c r="I122" s="147"/>
      <c r="J122" s="243" t="s">
        <v>27</v>
      </c>
      <c r="K122" s="37">
        <f t="shared" si="18"/>
        <v>0</v>
      </c>
      <c r="L122" s="162"/>
      <c r="M122" s="162"/>
      <c r="N122" s="162"/>
      <c r="O122" s="162"/>
      <c r="P122" s="162"/>
      <c r="Q122" s="191"/>
      <c r="R122" s="204"/>
      <c r="S122" s="47"/>
      <c r="T122" s="47"/>
      <c r="U122" s="47"/>
      <c r="V122" s="47"/>
      <c r="W122" s="47"/>
      <c r="X122" s="47"/>
      <c r="Y122" s="6"/>
      <c r="Z122" s="27"/>
      <c r="AA122" s="27"/>
      <c r="AB122" s="6"/>
      <c r="AC122" s="6"/>
      <c r="AD122" s="22">
        <f>6882+L121</f>
        <v>6882</v>
      </c>
      <c r="AE122" s="6"/>
      <c r="AF122" s="6"/>
      <c r="AG122" s="6"/>
      <c r="AH122" s="6"/>
    </row>
    <row r="123" spans="1:34" ht="39.75" customHeight="1">
      <c r="A123" s="95"/>
      <c r="B123" s="311" t="s">
        <v>31</v>
      </c>
      <c r="C123" s="221"/>
      <c r="D123" s="221"/>
      <c r="E123" s="221"/>
      <c r="F123" s="221"/>
      <c r="G123" s="221"/>
      <c r="H123" s="343" t="s">
        <v>70</v>
      </c>
      <c r="I123" s="311" t="s">
        <v>210</v>
      </c>
      <c r="J123" s="243" t="s">
        <v>55</v>
      </c>
      <c r="K123" s="37">
        <f t="shared" si="18"/>
        <v>0</v>
      </c>
      <c r="L123" s="47"/>
      <c r="M123" s="47"/>
      <c r="N123" s="47"/>
      <c r="O123" s="47"/>
      <c r="P123" s="47"/>
      <c r="Q123" s="192"/>
      <c r="R123" s="205"/>
      <c r="S123" s="48"/>
      <c r="T123" s="48"/>
      <c r="U123" s="48"/>
      <c r="V123" s="48"/>
      <c r="W123" s="48"/>
      <c r="X123" s="48"/>
      <c r="Y123" s="6"/>
      <c r="Z123" s="27"/>
      <c r="AA123" s="27"/>
      <c r="AB123" s="6"/>
      <c r="AC123" s="6"/>
      <c r="AD123" s="22"/>
      <c r="AE123" s="6"/>
      <c r="AF123" s="6"/>
      <c r="AG123" s="6"/>
      <c r="AH123" s="6"/>
    </row>
    <row r="124" spans="1:34" ht="31.5" customHeight="1">
      <c r="A124" s="296"/>
      <c r="B124" s="312"/>
      <c r="C124" s="222"/>
      <c r="D124" s="222"/>
      <c r="E124" s="222"/>
      <c r="F124" s="222"/>
      <c r="G124" s="222"/>
      <c r="H124" s="344"/>
      <c r="I124" s="312"/>
      <c r="J124" s="243" t="s">
        <v>225</v>
      </c>
      <c r="K124" s="37">
        <f t="shared" si="18"/>
        <v>0</v>
      </c>
      <c r="L124" s="47"/>
      <c r="M124" s="47"/>
      <c r="N124" s="47"/>
      <c r="O124" s="47"/>
      <c r="P124" s="47"/>
      <c r="Q124" s="192"/>
      <c r="R124" s="205"/>
      <c r="S124" s="48"/>
      <c r="T124" s="48"/>
      <c r="U124" s="48"/>
      <c r="V124" s="48"/>
      <c r="W124" s="48"/>
      <c r="X124" s="48"/>
      <c r="Y124" s="6"/>
      <c r="Z124" s="27"/>
      <c r="AA124" s="27"/>
      <c r="AB124" s="6"/>
      <c r="AC124" s="6"/>
      <c r="AD124" s="6"/>
      <c r="AE124" s="6"/>
      <c r="AF124" s="6"/>
      <c r="AG124" s="6"/>
      <c r="AH124" s="6"/>
    </row>
    <row r="125" spans="1:34" ht="25.5" customHeight="1">
      <c r="A125" s="297"/>
      <c r="B125" s="99"/>
      <c r="C125" s="223"/>
      <c r="D125" s="223"/>
      <c r="E125" s="223"/>
      <c r="F125" s="223"/>
      <c r="G125" s="223"/>
      <c r="H125" s="345"/>
      <c r="I125" s="313"/>
      <c r="J125" s="243" t="s">
        <v>27</v>
      </c>
      <c r="K125" s="37">
        <f t="shared" si="18"/>
        <v>0</v>
      </c>
      <c r="L125" s="47"/>
      <c r="M125" s="47"/>
      <c r="N125" s="47"/>
      <c r="O125" s="47"/>
      <c r="P125" s="47"/>
      <c r="Q125" s="192"/>
      <c r="R125" s="205"/>
      <c r="S125" s="48"/>
      <c r="T125" s="48"/>
      <c r="U125" s="48"/>
      <c r="V125" s="48"/>
      <c r="W125" s="48"/>
      <c r="X125" s="48"/>
      <c r="Y125" s="6"/>
      <c r="Z125" s="27"/>
      <c r="AA125" s="27"/>
      <c r="AB125" s="6"/>
      <c r="AC125" s="6"/>
      <c r="AD125" s="6"/>
      <c r="AE125" s="6"/>
      <c r="AF125" s="6"/>
      <c r="AG125" s="6"/>
      <c r="AH125" s="6"/>
    </row>
    <row r="126" spans="1:34" ht="20.100000000000001" customHeight="1">
      <c r="A126" s="132" t="s">
        <v>79</v>
      </c>
      <c r="B126" s="133"/>
      <c r="C126" s="237"/>
      <c r="D126" s="237"/>
      <c r="E126" s="237"/>
      <c r="F126" s="237"/>
      <c r="G126" s="237"/>
      <c r="H126" s="133"/>
      <c r="I126" s="134"/>
      <c r="J126" s="302"/>
      <c r="K126" s="46">
        <f>SUM(K115:K125)</f>
        <v>0</v>
      </c>
      <c r="L126" s="46">
        <f t="shared" ref="L126:Q126" si="19">SUM(L115:L125)</f>
        <v>0</v>
      </c>
      <c r="M126" s="46">
        <f t="shared" si="19"/>
        <v>0</v>
      </c>
      <c r="N126" s="46">
        <f t="shared" si="19"/>
        <v>0</v>
      </c>
      <c r="O126" s="46">
        <f t="shared" si="19"/>
        <v>0</v>
      </c>
      <c r="P126" s="46">
        <f t="shared" si="19"/>
        <v>0</v>
      </c>
      <c r="Q126" s="46">
        <f t="shared" si="19"/>
        <v>0</v>
      </c>
      <c r="R126" s="46">
        <f>SUM(R115:R125)</f>
        <v>0</v>
      </c>
      <c r="S126" s="46">
        <f>SUM(S115:S125)</f>
        <v>0</v>
      </c>
      <c r="T126" s="46"/>
      <c r="U126" s="46"/>
      <c r="V126" s="46"/>
      <c r="W126" s="46"/>
      <c r="X126" s="46"/>
      <c r="Y126" s="6"/>
      <c r="Z126" s="27"/>
      <c r="AA126" s="27"/>
      <c r="AB126" s="6"/>
      <c r="AC126" s="6"/>
      <c r="AD126" s="6"/>
      <c r="AE126" s="6"/>
      <c r="AF126" s="6"/>
      <c r="AG126" s="6"/>
      <c r="AH126" s="6"/>
    </row>
    <row r="127" spans="1:34" ht="20.100000000000001" customHeight="1">
      <c r="A127" s="138" t="s">
        <v>40</v>
      </c>
      <c r="B127" s="136"/>
      <c r="C127" s="238"/>
      <c r="D127" s="238"/>
      <c r="E127" s="238"/>
      <c r="F127" s="238"/>
      <c r="G127" s="238"/>
      <c r="H127" s="136"/>
      <c r="I127" s="137"/>
      <c r="J127" s="303" t="s">
        <v>226</v>
      </c>
      <c r="K127" s="46">
        <f>SUM(L127:P127)</f>
        <v>0</v>
      </c>
      <c r="L127" s="46">
        <f>L115</f>
        <v>0</v>
      </c>
      <c r="M127" s="46">
        <f>M115</f>
        <v>0</v>
      </c>
      <c r="N127" s="46">
        <f>N115</f>
        <v>0</v>
      </c>
      <c r="O127" s="46">
        <f>O115</f>
        <v>0</v>
      </c>
      <c r="P127" s="46">
        <f>P115</f>
        <v>0</v>
      </c>
      <c r="Q127" s="46"/>
      <c r="R127" s="46"/>
      <c r="S127" s="46"/>
      <c r="T127" s="46"/>
      <c r="U127" s="46"/>
      <c r="V127" s="46"/>
      <c r="W127" s="46"/>
      <c r="X127" s="46"/>
      <c r="Y127" s="6"/>
      <c r="Z127" s="27"/>
      <c r="AA127" s="27"/>
      <c r="AB127" s="6"/>
      <c r="AC127" s="6"/>
      <c r="AD127" s="6"/>
      <c r="AE127" s="6"/>
      <c r="AF127" s="6"/>
      <c r="AG127" s="6"/>
      <c r="AH127" s="6"/>
    </row>
    <row r="128" spans="1:34" ht="20.100000000000001" customHeight="1">
      <c r="A128" s="138"/>
      <c r="B128" s="139"/>
      <c r="C128" s="239"/>
      <c r="D128" s="239"/>
      <c r="E128" s="239"/>
      <c r="F128" s="239"/>
      <c r="G128" s="239"/>
      <c r="H128" s="139"/>
      <c r="I128" s="140"/>
      <c r="J128" s="303" t="s">
        <v>55</v>
      </c>
      <c r="K128" s="46">
        <f>SUM(L128:P128)</f>
        <v>0</v>
      </c>
      <c r="L128" s="46">
        <f>L117+L120+L123</f>
        <v>0</v>
      </c>
      <c r="M128" s="46">
        <f>M117+M120+M123</f>
        <v>0</v>
      </c>
      <c r="N128" s="46">
        <f>N117+N120+N123</f>
        <v>0</v>
      </c>
      <c r="O128" s="46">
        <f>O117+O120+O123</f>
        <v>0</v>
      </c>
      <c r="P128" s="46">
        <f>P117+P120+P123</f>
        <v>0</v>
      </c>
      <c r="Q128" s="46">
        <f>Q115+Q117+Q120+Q123</f>
        <v>0</v>
      </c>
      <c r="R128" s="46">
        <f>R115+R117+R120+R123</f>
        <v>0</v>
      </c>
      <c r="S128" s="46">
        <f>S115+S117+S120+S123</f>
        <v>0</v>
      </c>
      <c r="T128" s="46"/>
      <c r="U128" s="46"/>
      <c r="V128" s="46"/>
      <c r="W128" s="46"/>
      <c r="X128" s="46"/>
      <c r="Y128" s="6"/>
      <c r="Z128" s="27"/>
      <c r="AA128" s="27"/>
      <c r="AB128" s="6"/>
      <c r="AC128" s="6"/>
      <c r="AD128" s="6"/>
      <c r="AE128" s="6"/>
      <c r="AF128" s="6"/>
      <c r="AG128" s="6"/>
      <c r="AH128" s="6"/>
    </row>
    <row r="129" spans="1:34" ht="20.100000000000001" customHeight="1">
      <c r="A129" s="138"/>
      <c r="B129" s="139"/>
      <c r="C129" s="239"/>
      <c r="D129" s="239"/>
      <c r="E129" s="239"/>
      <c r="F129" s="239"/>
      <c r="G129" s="239"/>
      <c r="H129" s="139"/>
      <c r="I129" s="140"/>
      <c r="J129" s="302" t="s">
        <v>225</v>
      </c>
      <c r="K129" s="46">
        <f>SUM(L129:P129)</f>
        <v>0</v>
      </c>
      <c r="L129" s="46">
        <f>L118+L121+L124</f>
        <v>0</v>
      </c>
      <c r="M129" s="46">
        <f t="shared" ref="L129:Q130" si="20">M118+M121+M124</f>
        <v>0</v>
      </c>
      <c r="N129" s="46">
        <f t="shared" si="20"/>
        <v>0</v>
      </c>
      <c r="O129" s="46">
        <f t="shared" si="20"/>
        <v>0</v>
      </c>
      <c r="P129" s="46">
        <f t="shared" si="20"/>
        <v>0</v>
      </c>
      <c r="Q129" s="46">
        <f t="shared" si="20"/>
        <v>0</v>
      </c>
      <c r="R129" s="46">
        <f>R118+R121+R124</f>
        <v>0</v>
      </c>
      <c r="S129" s="46">
        <f>S118+S121+S124</f>
        <v>0</v>
      </c>
      <c r="T129" s="46"/>
      <c r="U129" s="46"/>
      <c r="V129" s="46"/>
      <c r="W129" s="46"/>
      <c r="X129" s="46"/>
      <c r="Y129" s="6"/>
      <c r="Z129" s="27"/>
      <c r="AA129" s="27"/>
      <c r="AB129" s="6"/>
      <c r="AC129" s="6"/>
      <c r="AD129" s="6"/>
      <c r="AE129" s="6"/>
      <c r="AF129" s="6"/>
      <c r="AG129" s="6"/>
      <c r="AH129" s="6"/>
    </row>
    <row r="130" spans="1:34" ht="20.100000000000001" customHeight="1">
      <c r="A130" s="141"/>
      <c r="B130" s="142"/>
      <c r="C130" s="240"/>
      <c r="D130" s="240"/>
      <c r="E130" s="240"/>
      <c r="F130" s="240"/>
      <c r="G130" s="240"/>
      <c r="H130" s="142"/>
      <c r="I130" s="143"/>
      <c r="J130" s="302" t="s">
        <v>27</v>
      </c>
      <c r="K130" s="46">
        <f>SUM(L130:P130)</f>
        <v>0</v>
      </c>
      <c r="L130" s="46">
        <f t="shared" si="20"/>
        <v>0</v>
      </c>
      <c r="M130" s="46">
        <f t="shared" si="20"/>
        <v>0</v>
      </c>
      <c r="N130" s="46">
        <f t="shared" si="20"/>
        <v>0</v>
      </c>
      <c r="O130" s="46">
        <f t="shared" si="20"/>
        <v>0</v>
      </c>
      <c r="P130" s="46">
        <f t="shared" si="20"/>
        <v>0</v>
      </c>
      <c r="Q130" s="46">
        <f t="shared" si="20"/>
        <v>0</v>
      </c>
      <c r="R130" s="46">
        <f>R119+R122+R125</f>
        <v>0</v>
      </c>
      <c r="S130" s="46">
        <f>S119+S122+S125</f>
        <v>0</v>
      </c>
      <c r="T130" s="46"/>
      <c r="U130" s="46"/>
      <c r="V130" s="46"/>
      <c r="W130" s="46"/>
      <c r="X130" s="46"/>
      <c r="Y130" s="6"/>
      <c r="Z130" s="27"/>
      <c r="AA130" s="27"/>
      <c r="AB130" s="6"/>
      <c r="AC130" s="6"/>
      <c r="AD130" s="6"/>
      <c r="AE130" s="6"/>
      <c r="AF130" s="6"/>
      <c r="AG130" s="6"/>
      <c r="AH130" s="6"/>
    </row>
    <row r="131" spans="1:34" ht="69" customHeight="1">
      <c r="A131" s="311" t="s">
        <v>80</v>
      </c>
      <c r="B131" s="96" t="s">
        <v>32</v>
      </c>
      <c r="C131" s="221">
        <v>60</v>
      </c>
      <c r="D131" s="221">
        <v>65</v>
      </c>
      <c r="E131" s="221">
        <v>70</v>
      </c>
      <c r="F131" s="221">
        <v>75</v>
      </c>
      <c r="G131" s="221">
        <v>80</v>
      </c>
      <c r="H131" s="311" t="s">
        <v>113</v>
      </c>
      <c r="I131" s="274" t="s">
        <v>49</v>
      </c>
      <c r="J131" s="243" t="s">
        <v>55</v>
      </c>
      <c r="K131" s="37" t="s">
        <v>193</v>
      </c>
      <c r="L131" s="162"/>
      <c r="M131" s="219"/>
      <c r="N131" s="219"/>
      <c r="O131" s="219"/>
      <c r="P131" s="219"/>
      <c r="Q131" s="189"/>
      <c r="R131" s="202"/>
      <c r="S131" s="55"/>
      <c r="T131" s="55"/>
      <c r="U131" s="55"/>
      <c r="V131" s="55"/>
      <c r="W131" s="55"/>
      <c r="X131" s="55"/>
      <c r="Y131" s="6"/>
      <c r="Z131" s="27"/>
      <c r="AA131" s="27"/>
      <c r="AB131" s="6"/>
      <c r="AC131" s="6"/>
      <c r="AD131" s="6"/>
      <c r="AE131" s="6"/>
      <c r="AF131" s="6"/>
      <c r="AG131" s="6"/>
      <c r="AH131" s="6"/>
    </row>
    <row r="132" spans="1:34" ht="65.25" customHeight="1">
      <c r="A132" s="312"/>
      <c r="B132" s="97"/>
      <c r="C132" s="222"/>
      <c r="D132" s="222"/>
      <c r="E132" s="222"/>
      <c r="F132" s="222"/>
      <c r="G132" s="222"/>
      <c r="H132" s="312"/>
      <c r="I132" s="274" t="s">
        <v>85</v>
      </c>
      <c r="J132" s="243" t="s">
        <v>55</v>
      </c>
      <c r="K132" s="37" t="s">
        <v>193</v>
      </c>
      <c r="L132" s="162"/>
      <c r="M132" s="219"/>
      <c r="N132" s="219"/>
      <c r="O132" s="219"/>
      <c r="P132" s="219"/>
      <c r="Q132" s="209"/>
      <c r="R132" s="209"/>
      <c r="S132" s="55"/>
      <c r="T132" s="55"/>
      <c r="U132" s="55"/>
      <c r="V132" s="55"/>
      <c r="W132" s="55"/>
      <c r="X132" s="55"/>
      <c r="Y132" s="6"/>
      <c r="Z132" s="27"/>
      <c r="AA132" s="27"/>
      <c r="AB132" s="6"/>
      <c r="AC132" s="6"/>
      <c r="AD132" s="6"/>
      <c r="AE132" s="6"/>
      <c r="AF132" s="6"/>
      <c r="AG132" s="6"/>
      <c r="AH132" s="6"/>
    </row>
    <row r="133" spans="1:34" ht="52.5" customHeight="1">
      <c r="A133" s="312"/>
      <c r="B133" s="97"/>
      <c r="C133" s="222"/>
      <c r="D133" s="222"/>
      <c r="E133" s="222"/>
      <c r="F133" s="222"/>
      <c r="G133" s="222"/>
      <c r="H133" s="312"/>
      <c r="I133" s="274" t="s">
        <v>201</v>
      </c>
      <c r="J133" s="243" t="s">
        <v>225</v>
      </c>
      <c r="K133" s="37">
        <f t="shared" ref="K133:K159" si="21">SUM(L133:P133)</f>
        <v>488.5</v>
      </c>
      <c r="L133" s="49">
        <f>80-L131-L132</f>
        <v>80</v>
      </c>
      <c r="M133" s="219">
        <f>ROUND((L133*1.1),1)</f>
        <v>88</v>
      </c>
      <c r="N133" s="219">
        <f>ROUND((M133*1.1),1)</f>
        <v>96.8</v>
      </c>
      <c r="O133" s="219">
        <f>ROUND((N133*1.1),1)</f>
        <v>106.5</v>
      </c>
      <c r="P133" s="219">
        <f>ROUND((O133*1.1),1)</f>
        <v>117.2</v>
      </c>
      <c r="Q133" s="185"/>
      <c r="R133" s="200">
        <f>196.1</f>
        <v>196.1</v>
      </c>
      <c r="S133" s="38"/>
      <c r="T133" s="258" t="s">
        <v>143</v>
      </c>
      <c r="U133" s="38"/>
      <c r="V133" s="38"/>
      <c r="W133" s="38"/>
      <c r="X133" s="38"/>
      <c r="Y133" s="6"/>
      <c r="Z133" s="27" t="s">
        <v>45</v>
      </c>
      <c r="AA133" s="27"/>
      <c r="AB133" s="6"/>
      <c r="AC133" s="6"/>
      <c r="AD133" s="6"/>
      <c r="AE133" s="6"/>
      <c r="AF133" s="6"/>
      <c r="AG133" s="6"/>
      <c r="AH133" s="6"/>
    </row>
    <row r="134" spans="1:34" ht="37.5" customHeight="1">
      <c r="A134" s="97"/>
      <c r="B134" s="99"/>
      <c r="C134" s="223"/>
      <c r="D134" s="223"/>
      <c r="E134" s="223"/>
      <c r="F134" s="223"/>
      <c r="G134" s="223"/>
      <c r="H134" s="313"/>
      <c r="I134" s="274"/>
      <c r="J134" s="243" t="s">
        <v>27</v>
      </c>
      <c r="K134" s="37">
        <f t="shared" si="21"/>
        <v>0</v>
      </c>
      <c r="L134" s="39"/>
      <c r="M134" s="40"/>
      <c r="N134" s="39"/>
      <c r="O134" s="39"/>
      <c r="P134" s="39"/>
      <c r="Q134" s="186"/>
      <c r="R134" s="198"/>
      <c r="S134" s="41"/>
      <c r="T134" s="41"/>
      <c r="U134" s="41"/>
      <c r="V134" s="41"/>
      <c r="W134" s="41"/>
      <c r="X134" s="41"/>
      <c r="Y134" s="6"/>
      <c r="Z134" s="27"/>
      <c r="AA134" s="27"/>
      <c r="AB134" s="6"/>
      <c r="AC134" s="6"/>
      <c r="AD134" s="6"/>
      <c r="AE134" s="6"/>
      <c r="AF134" s="6"/>
      <c r="AG134" s="6"/>
      <c r="AH134" s="6"/>
    </row>
    <row r="135" spans="1:34" ht="31.5" customHeight="1">
      <c r="A135" s="97"/>
      <c r="B135" s="311" t="s">
        <v>145</v>
      </c>
      <c r="C135" s="222">
        <v>3</v>
      </c>
      <c r="D135" s="222">
        <v>5</v>
      </c>
      <c r="E135" s="222">
        <v>5</v>
      </c>
      <c r="F135" s="222">
        <v>5</v>
      </c>
      <c r="G135" s="222">
        <v>5</v>
      </c>
      <c r="H135" s="337" t="s">
        <v>169</v>
      </c>
      <c r="I135" s="311" t="s">
        <v>207</v>
      </c>
      <c r="J135" s="243" t="s">
        <v>55</v>
      </c>
      <c r="K135" s="37"/>
      <c r="L135" s="39"/>
      <c r="M135" s="40"/>
      <c r="N135" s="39"/>
      <c r="O135" s="39"/>
      <c r="P135" s="39"/>
      <c r="Q135" s="186"/>
      <c r="R135" s="198"/>
      <c r="S135" s="41"/>
      <c r="T135" s="41"/>
      <c r="U135" s="41"/>
      <c r="V135" s="41"/>
      <c r="W135" s="41"/>
      <c r="X135" s="41"/>
      <c r="Y135" s="6"/>
      <c r="Z135" s="27"/>
      <c r="AA135" s="27"/>
      <c r="AB135" s="6"/>
      <c r="AC135" s="6"/>
      <c r="AD135" s="6"/>
      <c r="AE135" s="6"/>
      <c r="AF135" s="6"/>
      <c r="AG135" s="6"/>
      <c r="AH135" s="6"/>
    </row>
    <row r="136" spans="1:34" ht="30" customHeight="1">
      <c r="A136" s="97"/>
      <c r="B136" s="312"/>
      <c r="C136" s="222"/>
      <c r="D136" s="222"/>
      <c r="E136" s="222"/>
      <c r="F136" s="222"/>
      <c r="G136" s="222"/>
      <c r="H136" s="338"/>
      <c r="I136" s="312"/>
      <c r="J136" s="243" t="s">
        <v>225</v>
      </c>
      <c r="K136" s="37"/>
      <c r="L136" s="39"/>
      <c r="M136" s="40"/>
      <c r="N136" s="39"/>
      <c r="O136" s="39"/>
      <c r="P136" s="39"/>
      <c r="Q136" s="186"/>
      <c r="R136" s="198"/>
      <c r="S136" s="41"/>
      <c r="T136" s="41"/>
      <c r="U136" s="41"/>
      <c r="V136" s="41"/>
      <c r="W136" s="41"/>
      <c r="X136" s="41"/>
      <c r="Y136" s="6"/>
      <c r="Z136" s="27"/>
      <c r="AA136" s="27"/>
      <c r="AB136" s="6"/>
      <c r="AC136" s="6"/>
      <c r="AD136" s="6"/>
      <c r="AE136" s="6"/>
      <c r="AF136" s="6"/>
      <c r="AG136" s="6"/>
      <c r="AH136" s="6"/>
    </row>
    <row r="137" spans="1:34" ht="26.25" customHeight="1">
      <c r="A137" s="99"/>
      <c r="B137" s="313"/>
      <c r="C137" s="223"/>
      <c r="D137" s="223"/>
      <c r="E137" s="223"/>
      <c r="F137" s="223"/>
      <c r="G137" s="223"/>
      <c r="H137" s="339"/>
      <c r="I137" s="313"/>
      <c r="J137" s="243" t="s">
        <v>27</v>
      </c>
      <c r="K137" s="37"/>
      <c r="L137" s="39"/>
      <c r="M137" s="40"/>
      <c r="N137" s="39"/>
      <c r="O137" s="39"/>
      <c r="P137" s="39"/>
      <c r="Q137" s="186"/>
      <c r="R137" s="198"/>
      <c r="S137" s="41"/>
      <c r="T137" s="41"/>
      <c r="U137" s="41"/>
      <c r="V137" s="41"/>
      <c r="W137" s="41"/>
      <c r="X137" s="41"/>
      <c r="Y137" s="6"/>
      <c r="Z137" s="27"/>
      <c r="AA137" s="27"/>
      <c r="AB137" s="6"/>
      <c r="AC137" s="6"/>
      <c r="AD137" s="6"/>
      <c r="AE137" s="6"/>
      <c r="AF137" s="6"/>
      <c r="AG137" s="6"/>
      <c r="AH137" s="6"/>
    </row>
    <row r="138" spans="1:34" ht="291" customHeight="1">
      <c r="A138" s="293"/>
      <c r="B138" s="96" t="s">
        <v>115</v>
      </c>
      <c r="C138" s="221">
        <v>120</v>
      </c>
      <c r="D138" s="221">
        <v>130</v>
      </c>
      <c r="E138" s="221">
        <v>130</v>
      </c>
      <c r="F138" s="221">
        <v>150</v>
      </c>
      <c r="G138" s="221">
        <v>150</v>
      </c>
      <c r="H138" s="96" t="s">
        <v>170</v>
      </c>
      <c r="I138" s="274" t="s">
        <v>177</v>
      </c>
      <c r="J138" s="243" t="s">
        <v>55</v>
      </c>
      <c r="K138" s="37" t="s">
        <v>193</v>
      </c>
      <c r="L138" s="49"/>
      <c r="M138" s="219"/>
      <c r="N138" s="219"/>
      <c r="O138" s="219"/>
      <c r="P138" s="219"/>
      <c r="Q138" s="186"/>
      <c r="R138" s="198"/>
      <c r="S138" s="41"/>
      <c r="T138" s="41"/>
      <c r="U138" s="41"/>
      <c r="V138" s="41"/>
      <c r="W138" s="41"/>
      <c r="X138" s="41"/>
      <c r="Y138" s="6"/>
      <c r="Z138" s="27"/>
      <c r="AA138" s="27"/>
      <c r="AB138" s="6"/>
      <c r="AC138" s="6"/>
      <c r="AD138" s="6"/>
      <c r="AE138" s="6"/>
      <c r="AF138" s="6"/>
      <c r="AG138" s="6"/>
      <c r="AH138" s="6"/>
    </row>
    <row r="139" spans="1:34" ht="63" customHeight="1">
      <c r="A139" s="294"/>
      <c r="B139" s="97"/>
      <c r="C139" s="222"/>
      <c r="D139" s="222"/>
      <c r="E139" s="222"/>
      <c r="F139" s="222"/>
      <c r="G139" s="222"/>
      <c r="H139" s="176"/>
      <c r="I139" s="274" t="s">
        <v>85</v>
      </c>
      <c r="J139" s="243" t="s">
        <v>55</v>
      </c>
      <c r="K139" s="37" t="s">
        <v>193</v>
      </c>
      <c r="L139" s="37"/>
      <c r="M139" s="219"/>
      <c r="N139" s="219"/>
      <c r="O139" s="219"/>
      <c r="P139" s="219"/>
      <c r="Q139" s="197"/>
      <c r="R139" s="197"/>
      <c r="S139" s="38"/>
      <c r="T139" s="258" t="s">
        <v>147</v>
      </c>
      <c r="U139" s="38"/>
      <c r="V139" s="38"/>
      <c r="W139" s="38"/>
      <c r="X139" s="38"/>
      <c r="Y139" s="6"/>
      <c r="Z139" s="27"/>
      <c r="AA139" s="27"/>
      <c r="AB139" s="6"/>
      <c r="AC139" s="6"/>
      <c r="AD139" s="6"/>
      <c r="AE139" s="6"/>
      <c r="AF139" s="6"/>
      <c r="AG139" s="6"/>
      <c r="AH139" s="6"/>
    </row>
    <row r="140" spans="1:34" ht="49.5" customHeight="1">
      <c r="A140" s="294"/>
      <c r="B140" s="97"/>
      <c r="C140" s="222"/>
      <c r="D140" s="222"/>
      <c r="E140" s="222"/>
      <c r="F140" s="222"/>
      <c r="G140" s="222"/>
      <c r="H140" s="175"/>
      <c r="I140" s="274" t="s">
        <v>201</v>
      </c>
      <c r="J140" s="243" t="s">
        <v>225</v>
      </c>
      <c r="K140" s="37">
        <f t="shared" si="21"/>
        <v>915.90000000000009</v>
      </c>
      <c r="L140" s="49">
        <f>150-L138-L139</f>
        <v>150</v>
      </c>
      <c r="M140" s="219">
        <f>ROUND((L140*1.1),1)</f>
        <v>165</v>
      </c>
      <c r="N140" s="219">
        <f>ROUND((M140*1.1),1)</f>
        <v>181.5</v>
      </c>
      <c r="O140" s="219">
        <f>ROUND((N140*1.1),1)</f>
        <v>199.7</v>
      </c>
      <c r="P140" s="219">
        <f>ROUND((O140*1.1),1)</f>
        <v>219.7</v>
      </c>
      <c r="Q140" s="186"/>
      <c r="R140" s="198">
        <f>83.4+3.5+54.5</f>
        <v>141.4</v>
      </c>
      <c r="S140" s="41"/>
      <c r="T140" s="41"/>
      <c r="U140" s="41"/>
      <c r="V140" s="41"/>
      <c r="W140" s="41"/>
      <c r="X140" s="41"/>
      <c r="Y140" s="6"/>
      <c r="Z140" s="27" t="s">
        <v>120</v>
      </c>
      <c r="AA140" s="27"/>
      <c r="AB140" s="6"/>
      <c r="AC140" s="6"/>
      <c r="AD140" s="6"/>
      <c r="AE140" s="6"/>
      <c r="AF140" s="6"/>
      <c r="AG140" s="6"/>
      <c r="AH140" s="6"/>
    </row>
    <row r="141" spans="1:34" ht="33.75" customHeight="1">
      <c r="A141" s="167"/>
      <c r="B141" s="99"/>
      <c r="C141" s="223"/>
      <c r="D141" s="223"/>
      <c r="E141" s="223"/>
      <c r="F141" s="223"/>
      <c r="G141" s="223"/>
      <c r="H141" s="257"/>
      <c r="I141" s="156"/>
      <c r="J141" s="243" t="s">
        <v>27</v>
      </c>
      <c r="K141" s="37">
        <f t="shared" si="21"/>
        <v>0</v>
      </c>
      <c r="L141" s="39"/>
      <c r="M141" s="40"/>
      <c r="N141" s="39"/>
      <c r="O141" s="39"/>
      <c r="P141" s="39"/>
      <c r="Q141" s="186"/>
      <c r="R141" s="198"/>
      <c r="S141" s="41"/>
      <c r="T141" s="41"/>
      <c r="U141" s="41"/>
      <c r="V141" s="41"/>
      <c r="W141" s="41"/>
      <c r="X141" s="41"/>
      <c r="Y141" s="6"/>
      <c r="Z141" s="27"/>
      <c r="AA141" s="27"/>
      <c r="AB141" s="6"/>
      <c r="AC141" s="6"/>
      <c r="AD141" s="6"/>
      <c r="AE141" s="6"/>
      <c r="AF141" s="6"/>
      <c r="AG141" s="6"/>
      <c r="AH141" s="6"/>
    </row>
    <row r="142" spans="1:34" ht="68.25" customHeight="1">
      <c r="A142" s="293"/>
      <c r="B142" s="96" t="s">
        <v>158</v>
      </c>
      <c r="C142" s="221">
        <v>30</v>
      </c>
      <c r="D142" s="221">
        <v>30</v>
      </c>
      <c r="E142" s="221">
        <v>30</v>
      </c>
      <c r="F142" s="221">
        <v>30</v>
      </c>
      <c r="G142" s="221">
        <v>30</v>
      </c>
      <c r="H142" s="337" t="s">
        <v>163</v>
      </c>
      <c r="I142" s="311" t="s">
        <v>207</v>
      </c>
      <c r="J142" s="243" t="s">
        <v>55</v>
      </c>
      <c r="K142" s="37" t="s">
        <v>193</v>
      </c>
      <c r="L142" s="49"/>
      <c r="M142" s="219"/>
      <c r="N142" s="219"/>
      <c r="O142" s="219"/>
      <c r="P142" s="219"/>
      <c r="Q142" s="186"/>
      <c r="R142" s="198"/>
      <c r="S142" s="41"/>
      <c r="T142" s="41"/>
      <c r="U142" s="41"/>
      <c r="V142" s="41"/>
      <c r="W142" s="41"/>
      <c r="X142" s="41"/>
      <c r="Y142" s="6"/>
      <c r="Z142" s="27"/>
      <c r="AA142" s="27"/>
      <c r="AB142" s="6"/>
      <c r="AC142" s="6"/>
      <c r="AD142" s="6"/>
      <c r="AE142" s="6"/>
      <c r="AF142" s="6"/>
      <c r="AG142" s="6"/>
      <c r="AH142" s="6"/>
    </row>
    <row r="143" spans="1:34" ht="52.5" customHeight="1">
      <c r="A143" s="294"/>
      <c r="B143" s="97"/>
      <c r="C143" s="222"/>
      <c r="D143" s="222"/>
      <c r="E143" s="222"/>
      <c r="F143" s="222"/>
      <c r="G143" s="222"/>
      <c r="H143" s="338"/>
      <c r="I143" s="312"/>
      <c r="J143" s="243" t="s">
        <v>225</v>
      </c>
      <c r="K143" s="37">
        <f t="shared" si="21"/>
        <v>488.5</v>
      </c>
      <c r="L143" s="49">
        <v>80</v>
      </c>
      <c r="M143" s="219">
        <f>ROUND((L143*1.1),1)</f>
        <v>88</v>
      </c>
      <c r="N143" s="219">
        <f>ROUND((M143*1.1),1)</f>
        <v>96.8</v>
      </c>
      <c r="O143" s="219">
        <f>ROUND((N143*1.1),1)</f>
        <v>106.5</v>
      </c>
      <c r="P143" s="219">
        <f>ROUND((O143*1.1),1)</f>
        <v>117.2</v>
      </c>
      <c r="Q143" s="299">
        <v>85</v>
      </c>
      <c r="R143" s="300">
        <v>90</v>
      </c>
      <c r="S143" s="300">
        <v>95</v>
      </c>
      <c r="T143" s="300">
        <v>100</v>
      </c>
      <c r="U143" s="41"/>
      <c r="V143" s="41"/>
      <c r="W143" s="41"/>
      <c r="X143" s="41"/>
      <c r="Y143" s="6"/>
      <c r="Z143" s="27"/>
      <c r="AA143" s="27"/>
      <c r="AB143" s="6"/>
      <c r="AC143" s="6"/>
      <c r="AD143" s="6"/>
      <c r="AE143" s="6"/>
      <c r="AF143" s="6"/>
      <c r="AG143" s="6"/>
      <c r="AH143" s="6"/>
    </row>
    <row r="144" spans="1:34" ht="54" customHeight="1">
      <c r="A144" s="294"/>
      <c r="B144" s="97"/>
      <c r="C144" s="222"/>
      <c r="D144" s="222"/>
      <c r="E144" s="222"/>
      <c r="F144" s="222"/>
      <c r="G144" s="222"/>
      <c r="H144" s="339"/>
      <c r="I144" s="313"/>
      <c r="J144" s="243" t="s">
        <v>27</v>
      </c>
      <c r="K144" s="37">
        <f t="shared" si="21"/>
        <v>0</v>
      </c>
      <c r="L144" s="39"/>
      <c r="M144" s="40"/>
      <c r="N144" s="39"/>
      <c r="O144" s="39"/>
      <c r="P144" s="39"/>
      <c r="Q144" s="186"/>
      <c r="R144" s="198"/>
      <c r="S144" s="41"/>
      <c r="T144" s="41"/>
      <c r="U144" s="41"/>
      <c r="V144" s="41"/>
      <c r="W144" s="41"/>
      <c r="X144" s="41"/>
      <c r="Y144" s="6"/>
      <c r="Z144" s="27"/>
      <c r="AA144" s="27"/>
      <c r="AB144" s="6"/>
      <c r="AC144" s="6"/>
      <c r="AD144" s="6"/>
      <c r="AE144" s="6"/>
      <c r="AF144" s="6"/>
      <c r="AG144" s="6"/>
      <c r="AH144" s="6"/>
    </row>
    <row r="145" spans="1:34" s="6" customFormat="1" ht="71.25" customHeight="1">
      <c r="A145" s="182"/>
      <c r="B145" s="96" t="s">
        <v>153</v>
      </c>
      <c r="C145" s="221">
        <v>60</v>
      </c>
      <c r="D145" s="221">
        <v>60</v>
      </c>
      <c r="E145" s="221">
        <v>60</v>
      </c>
      <c r="F145" s="221">
        <v>60</v>
      </c>
      <c r="G145" s="221">
        <v>60</v>
      </c>
      <c r="H145" s="330" t="s">
        <v>159</v>
      </c>
      <c r="I145" s="311" t="s">
        <v>202</v>
      </c>
      <c r="J145" s="243" t="s">
        <v>55</v>
      </c>
      <c r="K145" s="37" t="s">
        <v>193</v>
      </c>
      <c r="L145" s="49"/>
      <c r="M145" s="219"/>
      <c r="N145" s="219"/>
      <c r="O145" s="219"/>
      <c r="P145" s="219"/>
      <c r="Q145" s="190"/>
      <c r="R145" s="203"/>
      <c r="S145" s="39"/>
      <c r="T145" s="39"/>
      <c r="U145" s="39"/>
      <c r="V145" s="39"/>
      <c r="W145" s="39"/>
      <c r="X145" s="39"/>
      <c r="Z145" s="27"/>
      <c r="AA145" s="27"/>
    </row>
    <row r="146" spans="1:34" ht="49.5" customHeight="1">
      <c r="A146" s="182"/>
      <c r="B146" s="97"/>
      <c r="C146" s="222"/>
      <c r="D146" s="222"/>
      <c r="E146" s="222"/>
      <c r="F146" s="222"/>
      <c r="G146" s="222"/>
      <c r="H146" s="330"/>
      <c r="I146" s="312"/>
      <c r="J146" s="243" t="s">
        <v>225</v>
      </c>
      <c r="K146" s="37">
        <f t="shared" si="21"/>
        <v>0</v>
      </c>
      <c r="L146" s="57"/>
      <c r="M146" s="242"/>
      <c r="N146" s="57"/>
      <c r="O146" s="57"/>
      <c r="P146" s="57"/>
      <c r="Q146" s="193"/>
      <c r="R146" s="206"/>
      <c r="S146" s="58"/>
      <c r="T146" s="58"/>
      <c r="U146" s="58"/>
      <c r="V146" s="58"/>
      <c r="W146" s="58"/>
      <c r="X146" s="58"/>
      <c r="Y146" s="59"/>
      <c r="Z146" s="33"/>
      <c r="AA146" s="33"/>
      <c r="AB146" s="59"/>
      <c r="AC146" s="59"/>
      <c r="AD146" s="59"/>
      <c r="AE146" s="59"/>
      <c r="AF146" s="59"/>
      <c r="AG146" s="59"/>
      <c r="AH146" s="59"/>
    </row>
    <row r="147" spans="1:34" ht="42.75" customHeight="1">
      <c r="A147" s="182"/>
      <c r="B147" s="99"/>
      <c r="C147" s="223"/>
      <c r="D147" s="223"/>
      <c r="E147" s="223"/>
      <c r="F147" s="223"/>
      <c r="G147" s="223"/>
      <c r="H147" s="330"/>
      <c r="I147" s="313"/>
      <c r="J147" s="243" t="s">
        <v>27</v>
      </c>
      <c r="K147" s="37">
        <f t="shared" si="21"/>
        <v>0</v>
      </c>
      <c r="L147" s="39"/>
      <c r="M147" s="40"/>
      <c r="N147" s="39"/>
      <c r="O147" s="39"/>
      <c r="P147" s="39"/>
      <c r="Q147" s="186"/>
      <c r="R147" s="198"/>
      <c r="S147" s="41"/>
      <c r="T147" s="41"/>
      <c r="U147" s="41"/>
      <c r="V147" s="41"/>
      <c r="W147" s="41"/>
      <c r="X147" s="41"/>
      <c r="Y147" s="6"/>
      <c r="Z147" s="27"/>
      <c r="AA147" s="27"/>
      <c r="AB147" s="6"/>
      <c r="AC147" s="6"/>
      <c r="AD147" s="6"/>
      <c r="AE147" s="6"/>
      <c r="AF147" s="6"/>
      <c r="AG147" s="6"/>
      <c r="AH147" s="6"/>
    </row>
    <row r="148" spans="1:34" ht="52.5" customHeight="1">
      <c r="A148" s="182"/>
      <c r="B148" s="96" t="s">
        <v>153</v>
      </c>
      <c r="C148" s="221">
        <v>24</v>
      </c>
      <c r="D148" s="221">
        <v>24</v>
      </c>
      <c r="E148" s="221">
        <v>24</v>
      </c>
      <c r="F148" s="221">
        <v>24</v>
      </c>
      <c r="G148" s="221">
        <v>24</v>
      </c>
      <c r="H148" s="330" t="s">
        <v>160</v>
      </c>
      <c r="I148" s="311" t="s">
        <v>208</v>
      </c>
      <c r="J148" s="243" t="s">
        <v>55</v>
      </c>
      <c r="K148" s="37">
        <f>SUM(L148:P148)</f>
        <v>42.900000000000006</v>
      </c>
      <c r="L148" s="49">
        <v>7</v>
      </c>
      <c r="M148" s="219">
        <f>ROUND((L148*1.1),1)</f>
        <v>7.7</v>
      </c>
      <c r="N148" s="219">
        <f>ROUND((M148*1.1),1)</f>
        <v>8.5</v>
      </c>
      <c r="O148" s="219">
        <f>ROUND((N148*1.1),1)</f>
        <v>9.4</v>
      </c>
      <c r="P148" s="219">
        <f>ROUND((O148*1.1),1)</f>
        <v>10.3</v>
      </c>
      <c r="Q148" s="186"/>
      <c r="R148" s="198"/>
      <c r="S148" s="41"/>
      <c r="T148" s="41"/>
      <c r="U148" s="41"/>
      <c r="V148" s="41"/>
      <c r="W148" s="41"/>
      <c r="X148" s="41"/>
      <c r="Y148" s="6"/>
      <c r="Z148" s="27"/>
      <c r="AA148" s="27"/>
      <c r="AB148" s="6"/>
      <c r="AC148" s="6"/>
      <c r="AD148" s="6"/>
      <c r="AE148" s="6"/>
      <c r="AF148" s="6"/>
      <c r="AG148" s="6"/>
      <c r="AH148" s="6"/>
    </row>
    <row r="149" spans="1:34" ht="51.75" customHeight="1">
      <c r="A149" s="182"/>
      <c r="B149" s="97"/>
      <c r="C149" s="222"/>
      <c r="D149" s="222"/>
      <c r="E149" s="222"/>
      <c r="F149" s="222"/>
      <c r="G149" s="222"/>
      <c r="H149" s="330"/>
      <c r="I149" s="312"/>
      <c r="J149" s="243" t="s">
        <v>225</v>
      </c>
      <c r="K149" s="37">
        <f t="shared" si="21"/>
        <v>0</v>
      </c>
      <c r="L149" s="39"/>
      <c r="M149" s="40"/>
      <c r="N149" s="39"/>
      <c r="O149" s="39"/>
      <c r="P149" s="39"/>
      <c r="Q149" s="186"/>
      <c r="R149" s="198"/>
      <c r="S149" s="41"/>
      <c r="T149" s="41"/>
      <c r="U149" s="41"/>
      <c r="V149" s="41"/>
      <c r="W149" s="41"/>
      <c r="X149" s="41"/>
      <c r="Y149" s="6"/>
      <c r="Z149" s="27"/>
      <c r="AA149" s="27"/>
      <c r="AB149" s="6"/>
      <c r="AC149" s="6"/>
      <c r="AD149" s="6"/>
      <c r="AE149" s="6"/>
      <c r="AF149" s="6"/>
      <c r="AG149" s="6"/>
      <c r="AH149" s="6"/>
    </row>
    <row r="150" spans="1:34" ht="56.25" customHeight="1">
      <c r="A150" s="182"/>
      <c r="B150" s="99"/>
      <c r="C150" s="223"/>
      <c r="D150" s="223"/>
      <c r="E150" s="223"/>
      <c r="F150" s="223"/>
      <c r="G150" s="223"/>
      <c r="H150" s="330"/>
      <c r="I150" s="313"/>
      <c r="J150" s="243" t="s">
        <v>27</v>
      </c>
      <c r="K150" s="37">
        <f t="shared" si="21"/>
        <v>0</v>
      </c>
      <c r="L150" s="39"/>
      <c r="M150" s="40"/>
      <c r="N150" s="39"/>
      <c r="O150" s="39"/>
      <c r="P150" s="39"/>
      <c r="Q150" s="186"/>
      <c r="R150" s="198"/>
      <c r="S150" s="41"/>
      <c r="T150" s="41"/>
      <c r="U150" s="41"/>
      <c r="V150" s="41"/>
      <c r="W150" s="41"/>
      <c r="X150" s="41"/>
      <c r="Y150" s="6"/>
      <c r="Z150" s="27"/>
      <c r="AA150" s="27"/>
      <c r="AB150" s="6"/>
      <c r="AC150" s="6"/>
      <c r="AD150" s="6"/>
      <c r="AE150" s="6"/>
      <c r="AF150" s="6"/>
      <c r="AG150" s="6"/>
      <c r="AH150" s="6"/>
    </row>
    <row r="151" spans="1:34" ht="65.25" customHeight="1">
      <c r="A151" s="182"/>
      <c r="B151" s="96" t="s">
        <v>153</v>
      </c>
      <c r="C151" s="221">
        <v>6</v>
      </c>
      <c r="D151" s="221">
        <v>6</v>
      </c>
      <c r="E151" s="221">
        <v>6</v>
      </c>
      <c r="F151" s="221">
        <v>6</v>
      </c>
      <c r="G151" s="221">
        <v>6</v>
      </c>
      <c r="H151" s="145" t="s">
        <v>190</v>
      </c>
      <c r="I151" s="311" t="s">
        <v>207</v>
      </c>
      <c r="J151" s="243" t="s">
        <v>55</v>
      </c>
      <c r="K151" s="37" t="s">
        <v>193</v>
      </c>
      <c r="L151" s="243"/>
      <c r="M151" s="219"/>
      <c r="N151" s="219"/>
      <c r="O151" s="219"/>
      <c r="P151" s="219"/>
      <c r="Q151" s="186"/>
      <c r="R151" s="198"/>
      <c r="S151" s="41"/>
      <c r="T151" s="41"/>
      <c r="U151" s="41"/>
      <c r="V151" s="41"/>
      <c r="W151" s="41"/>
      <c r="X151" s="41"/>
      <c r="Y151" s="6"/>
      <c r="Z151" s="27"/>
      <c r="AA151" s="27"/>
      <c r="AB151" s="6"/>
      <c r="AC151" s="6"/>
      <c r="AD151" s="6"/>
      <c r="AE151" s="6"/>
      <c r="AF151" s="6"/>
      <c r="AG151" s="6"/>
      <c r="AH151" s="6"/>
    </row>
    <row r="152" spans="1:34" ht="31.5" customHeight="1">
      <c r="A152" s="182"/>
      <c r="B152" s="97"/>
      <c r="C152" s="222"/>
      <c r="D152" s="222"/>
      <c r="E152" s="222"/>
      <c r="F152" s="222"/>
      <c r="G152" s="222"/>
      <c r="H152" s="146"/>
      <c r="I152" s="312"/>
      <c r="J152" s="243" t="s">
        <v>225</v>
      </c>
      <c r="K152" s="37">
        <f t="shared" si="21"/>
        <v>0</v>
      </c>
      <c r="L152" s="39"/>
      <c r="M152" s="40"/>
      <c r="N152" s="39"/>
      <c r="O152" s="39"/>
      <c r="P152" s="39"/>
      <c r="Q152" s="186"/>
      <c r="R152" s="198"/>
      <c r="S152" s="41"/>
      <c r="T152" s="41"/>
      <c r="U152" s="41"/>
      <c r="V152" s="41"/>
      <c r="W152" s="41"/>
      <c r="X152" s="41"/>
      <c r="Y152" s="6"/>
      <c r="Z152" s="27"/>
      <c r="AA152" s="27"/>
      <c r="AB152" s="6"/>
      <c r="AC152" s="6"/>
      <c r="AD152" s="6"/>
      <c r="AE152" s="6"/>
      <c r="AF152" s="6"/>
      <c r="AG152" s="6"/>
      <c r="AH152" s="6"/>
    </row>
    <row r="153" spans="1:34" ht="24.75" customHeight="1">
      <c r="A153" s="183"/>
      <c r="B153" s="99"/>
      <c r="C153" s="223"/>
      <c r="D153" s="223"/>
      <c r="E153" s="223"/>
      <c r="F153" s="223"/>
      <c r="G153" s="223"/>
      <c r="H153" s="287"/>
      <c r="I153" s="313"/>
      <c r="J153" s="243" t="s">
        <v>27</v>
      </c>
      <c r="K153" s="37">
        <f t="shared" si="21"/>
        <v>0</v>
      </c>
      <c r="L153" s="39"/>
      <c r="M153" s="40"/>
      <c r="N153" s="39"/>
      <c r="O153" s="39"/>
      <c r="P153" s="39"/>
      <c r="Q153" s="186"/>
      <c r="R153" s="198"/>
      <c r="S153" s="41"/>
      <c r="T153" s="41"/>
      <c r="U153" s="41"/>
      <c r="V153" s="41"/>
      <c r="W153" s="41"/>
      <c r="X153" s="41"/>
      <c r="Y153" s="6"/>
      <c r="Z153" s="27"/>
      <c r="AA153" s="27"/>
      <c r="AB153" s="6"/>
      <c r="AC153" s="6"/>
      <c r="AD153" s="6"/>
      <c r="AE153" s="6"/>
      <c r="AF153" s="6"/>
      <c r="AG153" s="6"/>
      <c r="AH153" s="6"/>
    </row>
    <row r="154" spans="1:34" ht="63.75" customHeight="1">
      <c r="A154" s="295"/>
      <c r="B154" s="96" t="s">
        <v>153</v>
      </c>
      <c r="C154" s="221">
        <v>12</v>
      </c>
      <c r="D154" s="221">
        <v>12</v>
      </c>
      <c r="E154" s="221">
        <v>12</v>
      </c>
      <c r="F154" s="221">
        <v>12</v>
      </c>
      <c r="G154" s="221">
        <v>12</v>
      </c>
      <c r="H154" s="311" t="s">
        <v>191</v>
      </c>
      <c r="I154" s="311" t="s">
        <v>207</v>
      </c>
      <c r="J154" s="243" t="s">
        <v>55</v>
      </c>
      <c r="K154" s="37" t="s">
        <v>193</v>
      </c>
      <c r="L154" s="243"/>
      <c r="M154" s="219"/>
      <c r="N154" s="219"/>
      <c r="O154" s="219"/>
      <c r="P154" s="219"/>
      <c r="Q154" s="186"/>
      <c r="R154" s="198"/>
      <c r="S154" s="41"/>
      <c r="T154" s="41"/>
      <c r="U154" s="41"/>
      <c r="V154" s="41"/>
      <c r="W154" s="41"/>
      <c r="X154" s="41"/>
      <c r="Y154" s="6"/>
      <c r="Z154" s="27"/>
      <c r="AA154" s="27"/>
      <c r="AB154" s="6"/>
      <c r="AC154" s="6"/>
      <c r="AD154" s="6"/>
      <c r="AE154" s="6"/>
      <c r="AF154" s="6"/>
      <c r="AG154" s="6"/>
      <c r="AH154" s="6"/>
    </row>
    <row r="155" spans="1:34" ht="27.75" customHeight="1">
      <c r="A155" s="182"/>
      <c r="B155" s="97"/>
      <c r="C155" s="222"/>
      <c r="D155" s="222"/>
      <c r="E155" s="222"/>
      <c r="F155" s="222"/>
      <c r="G155" s="222"/>
      <c r="H155" s="312"/>
      <c r="I155" s="312"/>
      <c r="J155" s="243" t="s">
        <v>225</v>
      </c>
      <c r="K155" s="37">
        <f t="shared" si="21"/>
        <v>0</v>
      </c>
      <c r="L155" s="39"/>
      <c r="M155" s="40"/>
      <c r="N155" s="39"/>
      <c r="O155" s="39"/>
      <c r="P155" s="39"/>
      <c r="Q155" s="186"/>
      <c r="R155" s="198"/>
      <c r="S155" s="41"/>
      <c r="T155" s="41"/>
      <c r="U155" s="41"/>
      <c r="V155" s="41"/>
      <c r="W155" s="41"/>
      <c r="X155" s="41"/>
      <c r="Y155" s="6"/>
      <c r="Z155" s="27"/>
      <c r="AA155" s="27"/>
      <c r="AB155" s="6"/>
      <c r="AC155" s="6"/>
      <c r="AD155" s="6"/>
      <c r="AE155" s="6"/>
      <c r="AF155" s="6"/>
      <c r="AG155" s="6"/>
      <c r="AH155" s="6"/>
    </row>
    <row r="156" spans="1:34" ht="30" customHeight="1">
      <c r="A156" s="182"/>
      <c r="B156" s="99"/>
      <c r="C156" s="223"/>
      <c r="D156" s="223"/>
      <c r="E156" s="223"/>
      <c r="F156" s="223"/>
      <c r="G156" s="223"/>
      <c r="H156" s="313"/>
      <c r="I156" s="313"/>
      <c r="J156" s="243" t="s">
        <v>27</v>
      </c>
      <c r="K156" s="37">
        <f t="shared" si="21"/>
        <v>0</v>
      </c>
      <c r="L156" s="39"/>
      <c r="M156" s="40"/>
      <c r="N156" s="39"/>
      <c r="O156" s="39"/>
      <c r="P156" s="39"/>
      <c r="Q156" s="186"/>
      <c r="R156" s="198"/>
      <c r="S156" s="41"/>
      <c r="T156" s="41"/>
      <c r="U156" s="41"/>
      <c r="V156" s="41"/>
      <c r="W156" s="41"/>
      <c r="X156" s="41"/>
      <c r="Y156" s="6"/>
      <c r="Z156" s="27"/>
      <c r="AA156" s="27"/>
      <c r="AB156" s="6"/>
      <c r="AC156" s="6"/>
      <c r="AD156" s="6"/>
      <c r="AE156" s="6"/>
      <c r="AF156" s="6"/>
      <c r="AG156" s="6"/>
      <c r="AH156" s="6"/>
    </row>
    <row r="157" spans="1:34" ht="67.5" customHeight="1">
      <c r="A157" s="182"/>
      <c r="B157" s="96" t="s">
        <v>150</v>
      </c>
      <c r="C157" s="221">
        <v>60</v>
      </c>
      <c r="D157" s="221">
        <v>60</v>
      </c>
      <c r="E157" s="221">
        <v>60</v>
      </c>
      <c r="F157" s="221">
        <v>60</v>
      </c>
      <c r="G157" s="221">
        <v>60</v>
      </c>
      <c r="H157" s="311" t="s">
        <v>146</v>
      </c>
      <c r="I157" s="311" t="s">
        <v>209</v>
      </c>
      <c r="J157" s="243" t="s">
        <v>55</v>
      </c>
      <c r="K157" s="37" t="s">
        <v>193</v>
      </c>
      <c r="L157" s="49"/>
      <c r="M157" s="219"/>
      <c r="N157" s="219"/>
      <c r="O157" s="219"/>
      <c r="P157" s="219"/>
      <c r="Q157" s="186"/>
      <c r="R157" s="198"/>
      <c r="S157" s="41"/>
      <c r="T157" s="41"/>
      <c r="U157" s="41"/>
      <c r="V157" s="41"/>
      <c r="W157" s="41"/>
      <c r="X157" s="41"/>
      <c r="Y157" s="6"/>
      <c r="Z157" s="27"/>
      <c r="AA157" s="27"/>
      <c r="AB157" s="6"/>
      <c r="AC157" s="6"/>
      <c r="AD157" s="6"/>
      <c r="AE157" s="6"/>
      <c r="AF157" s="6"/>
      <c r="AG157" s="6"/>
      <c r="AH157" s="6"/>
    </row>
    <row r="158" spans="1:34" ht="37.5" customHeight="1">
      <c r="A158" s="182"/>
      <c r="B158" s="97"/>
      <c r="C158" s="222"/>
      <c r="D158" s="222"/>
      <c r="E158" s="222"/>
      <c r="F158" s="222"/>
      <c r="G158" s="222"/>
      <c r="H158" s="312"/>
      <c r="I158" s="312"/>
      <c r="J158" s="243" t="s">
        <v>225</v>
      </c>
      <c r="K158" s="37">
        <f t="shared" si="21"/>
        <v>0</v>
      </c>
      <c r="L158" s="39"/>
      <c r="M158" s="40"/>
      <c r="N158" s="39"/>
      <c r="O158" s="39"/>
      <c r="P158" s="39"/>
      <c r="Q158" s="186"/>
      <c r="R158" s="198"/>
      <c r="S158" s="41"/>
      <c r="T158" s="41"/>
      <c r="U158" s="41"/>
      <c r="V158" s="41"/>
      <c r="W158" s="41"/>
      <c r="X158" s="41"/>
      <c r="Y158" s="6"/>
      <c r="Z158" s="27"/>
      <c r="AA158" s="27"/>
      <c r="AB158" s="6"/>
      <c r="AC158" s="6"/>
      <c r="AD158" s="6"/>
      <c r="AE158" s="6"/>
      <c r="AF158" s="6"/>
      <c r="AG158" s="6"/>
      <c r="AH158" s="6"/>
    </row>
    <row r="159" spans="1:34" ht="41.25" customHeight="1">
      <c r="A159" s="183"/>
      <c r="B159" s="99"/>
      <c r="C159" s="223"/>
      <c r="D159" s="223"/>
      <c r="E159" s="223"/>
      <c r="F159" s="223"/>
      <c r="G159" s="223"/>
      <c r="H159" s="313"/>
      <c r="I159" s="313"/>
      <c r="J159" s="243" t="s">
        <v>27</v>
      </c>
      <c r="K159" s="37">
        <f t="shared" si="21"/>
        <v>0</v>
      </c>
      <c r="L159" s="39"/>
      <c r="M159" s="40"/>
      <c r="N159" s="39"/>
      <c r="O159" s="39"/>
      <c r="P159" s="39"/>
      <c r="Q159" s="186"/>
      <c r="R159" s="198"/>
      <c r="S159" s="41"/>
      <c r="T159" s="41"/>
      <c r="U159" s="41"/>
      <c r="V159" s="41"/>
      <c r="W159" s="41"/>
      <c r="X159" s="41"/>
      <c r="Y159" s="6"/>
      <c r="Z159" s="27"/>
      <c r="AA159" s="27"/>
      <c r="AB159" s="6"/>
      <c r="AC159" s="6"/>
      <c r="AD159" s="6"/>
      <c r="AE159" s="6"/>
      <c r="AF159" s="6"/>
      <c r="AG159" s="6"/>
      <c r="AH159" s="6"/>
    </row>
    <row r="160" spans="1:34" ht="20.100000000000001" customHeight="1">
      <c r="A160" s="109" t="s">
        <v>81</v>
      </c>
      <c r="B160" s="110"/>
      <c r="C160" s="241"/>
      <c r="D160" s="241"/>
      <c r="E160" s="241"/>
      <c r="F160" s="241"/>
      <c r="G160" s="241"/>
      <c r="H160" s="110"/>
      <c r="I160" s="111"/>
      <c r="J160" s="302"/>
      <c r="K160" s="46">
        <f t="shared" ref="K160:S160" si="22">SUM(K131:K159)</f>
        <v>1935.8000000000002</v>
      </c>
      <c r="L160" s="46">
        <f t="shared" si="22"/>
        <v>317</v>
      </c>
      <c r="M160" s="46">
        <f>SUM(M131:M159)</f>
        <v>348.7</v>
      </c>
      <c r="N160" s="46">
        <f t="shared" si="22"/>
        <v>383.6</v>
      </c>
      <c r="O160" s="46">
        <f t="shared" si="22"/>
        <v>422.09999999999997</v>
      </c>
      <c r="P160" s="46">
        <f t="shared" si="22"/>
        <v>464.4</v>
      </c>
      <c r="Q160" s="46">
        <f t="shared" si="22"/>
        <v>85</v>
      </c>
      <c r="R160" s="46">
        <f t="shared" si="22"/>
        <v>427.5</v>
      </c>
      <c r="S160" s="46">
        <f t="shared" si="22"/>
        <v>95</v>
      </c>
      <c r="T160" s="46"/>
      <c r="U160" s="46"/>
      <c r="V160" s="46"/>
      <c r="W160" s="46"/>
      <c r="X160" s="46"/>
      <c r="Y160" s="6"/>
      <c r="Z160" s="27"/>
      <c r="AA160" s="27"/>
      <c r="AB160" s="6"/>
      <c r="AC160" s="6"/>
      <c r="AD160" s="6"/>
      <c r="AE160" s="6"/>
      <c r="AF160" s="6"/>
      <c r="AG160" s="6"/>
      <c r="AH160" s="6"/>
    </row>
    <row r="161" spans="1:34" ht="20.100000000000001" customHeight="1">
      <c r="A161" s="112" t="s">
        <v>40</v>
      </c>
      <c r="B161" s="113"/>
      <c r="C161" s="113"/>
      <c r="D161" s="113"/>
      <c r="E161" s="113"/>
      <c r="F161" s="113"/>
      <c r="G161" s="113"/>
      <c r="H161" s="113"/>
      <c r="I161" s="114"/>
      <c r="J161" s="302" t="s">
        <v>55</v>
      </c>
      <c r="K161" s="46">
        <f>SUM(L161:P161)</f>
        <v>42.900000000000006</v>
      </c>
      <c r="L161" s="46">
        <f>L131+L132+L138+L139+L145+L148+L151+L154+L157+L142+L135</f>
        <v>7</v>
      </c>
      <c r="M161" s="46">
        <f>M131+M132+M138+M139+M145+M148+M151+M154+M157+M142+M135</f>
        <v>7.7</v>
      </c>
      <c r="N161" s="46">
        <f>N131+N132+N138+N139+N145+N148+N151+N154+N157+N142+N135</f>
        <v>8.5</v>
      </c>
      <c r="O161" s="46">
        <f>O131+O132+O138+O139+O145+O148+O151+O154+O157+O142+O135</f>
        <v>9.4</v>
      </c>
      <c r="P161" s="46">
        <f>P131+P132+P138+P139+P145+P148+P151+P154+P157+P142+P135</f>
        <v>10.3</v>
      </c>
      <c r="Q161" s="46">
        <f>Q131+Q132+Q138+Q139+Q145+Q148+Q151+Q154+Q157</f>
        <v>0</v>
      </c>
      <c r="R161" s="46">
        <f>R131+R132+R138+R139+R145+R148+R151+R154+R157</f>
        <v>0</v>
      </c>
      <c r="S161" s="46">
        <f>S131+S132+S138+S139+S145+S148+S151+S154+S157</f>
        <v>0</v>
      </c>
      <c r="T161" s="46"/>
      <c r="U161" s="46"/>
      <c r="V161" s="46"/>
      <c r="W161" s="46"/>
      <c r="X161" s="46"/>
      <c r="Y161" s="6"/>
      <c r="Z161" s="27"/>
      <c r="AA161" s="27"/>
      <c r="AB161" s="6"/>
      <c r="AC161" s="6"/>
      <c r="AD161" s="6"/>
      <c r="AE161" s="6"/>
      <c r="AF161" s="6"/>
      <c r="AG161" s="6"/>
      <c r="AH161" s="6"/>
    </row>
    <row r="162" spans="1:34" ht="20.100000000000001" customHeight="1">
      <c r="A162" s="115"/>
      <c r="B162" s="116"/>
      <c r="C162" s="116"/>
      <c r="D162" s="116"/>
      <c r="E162" s="116"/>
      <c r="F162" s="116"/>
      <c r="G162" s="116"/>
      <c r="H162" s="116"/>
      <c r="I162" s="117"/>
      <c r="J162" s="302" t="s">
        <v>225</v>
      </c>
      <c r="K162" s="46">
        <f>SUM(L162:P162)</f>
        <v>1892.8999999999999</v>
      </c>
      <c r="L162" s="46">
        <f>L133+L140+L146+L149+L152+L155+L158+L136+L143</f>
        <v>310</v>
      </c>
      <c r="M162" s="46">
        <f>M133+M140+M146+M149+M152+M155+M158+M136+M143</f>
        <v>341</v>
      </c>
      <c r="N162" s="46">
        <f>N133+N140+N146+N149+N152+N155+N158+N136+N143</f>
        <v>375.1</v>
      </c>
      <c r="O162" s="46">
        <f>O133+O140+O146+O149+O152+O155+O158+O136+O143</f>
        <v>412.7</v>
      </c>
      <c r="P162" s="46">
        <f>P133+P140+P146+P149+P152+P155+P158+P136+P143</f>
        <v>454.09999999999997</v>
      </c>
      <c r="Q162" s="46">
        <f>Q133+Q140+Q146+Q149+Q152+Q155+Q158+Q136</f>
        <v>0</v>
      </c>
      <c r="R162" s="46">
        <f>R133+R140+R146+R149+R152+R155+R158+R136</f>
        <v>337.5</v>
      </c>
      <c r="S162" s="46">
        <f>S133+S140+S146+S149+S152+S155+S158+S136</f>
        <v>0</v>
      </c>
      <c r="T162" s="46"/>
      <c r="U162" s="46"/>
      <c r="V162" s="46"/>
      <c r="W162" s="46"/>
      <c r="X162" s="46"/>
      <c r="Y162" s="6"/>
      <c r="Z162" s="27"/>
      <c r="AA162" s="27"/>
      <c r="AB162" s="6"/>
      <c r="AC162" s="6"/>
      <c r="AD162" s="6"/>
      <c r="AE162" s="6"/>
      <c r="AF162" s="6"/>
      <c r="AG162" s="6"/>
      <c r="AH162" s="6"/>
    </row>
    <row r="163" spans="1:34" ht="20.100000000000001" customHeight="1">
      <c r="A163" s="118"/>
      <c r="B163" s="119"/>
      <c r="C163" s="119"/>
      <c r="D163" s="119"/>
      <c r="E163" s="119"/>
      <c r="F163" s="119"/>
      <c r="G163" s="119"/>
      <c r="H163" s="119"/>
      <c r="I163" s="120"/>
      <c r="J163" s="302" t="s">
        <v>27</v>
      </c>
      <c r="K163" s="46">
        <f>SUM(L163:P163)</f>
        <v>0</v>
      </c>
      <c r="L163" s="46">
        <f>L134+L141+L147+L150+L153+L156+L159+L137+L144</f>
        <v>0</v>
      </c>
      <c r="M163" s="46">
        <f t="shared" ref="M163:S163" si="23">M134+M141+M147+M150+M153+M156+M159+M137</f>
        <v>0</v>
      </c>
      <c r="N163" s="46">
        <f t="shared" si="23"/>
        <v>0</v>
      </c>
      <c r="O163" s="46">
        <f t="shared" si="23"/>
        <v>0</v>
      </c>
      <c r="P163" s="46">
        <f t="shared" si="23"/>
        <v>0</v>
      </c>
      <c r="Q163" s="46">
        <f t="shared" si="23"/>
        <v>0</v>
      </c>
      <c r="R163" s="46">
        <f t="shared" si="23"/>
        <v>0</v>
      </c>
      <c r="S163" s="46">
        <f t="shared" si="23"/>
        <v>0</v>
      </c>
      <c r="T163" s="46"/>
      <c r="U163" s="46"/>
      <c r="V163" s="46"/>
      <c r="W163" s="46"/>
      <c r="X163" s="46"/>
      <c r="Y163" s="6"/>
      <c r="Z163" s="27"/>
      <c r="AA163" s="27"/>
      <c r="AB163" s="6"/>
      <c r="AC163" s="6"/>
      <c r="AD163" s="6"/>
      <c r="AE163" s="6"/>
      <c r="AF163" s="6"/>
      <c r="AG163" s="6"/>
      <c r="AH163" s="6"/>
    </row>
    <row r="164" spans="1:34" ht="20.100000000000001" customHeight="1">
      <c r="A164" s="109" t="s">
        <v>41</v>
      </c>
      <c r="B164" s="110"/>
      <c r="C164" s="110"/>
      <c r="D164" s="110"/>
      <c r="E164" s="110"/>
      <c r="F164" s="110"/>
      <c r="G164" s="110"/>
      <c r="H164" s="111"/>
      <c r="I164" s="39"/>
      <c r="J164" s="243"/>
      <c r="K164" s="46">
        <f t="shared" ref="K164:S164" si="24">K26+K36+K66+K99+K111+K126+K160</f>
        <v>690922.88000000012</v>
      </c>
      <c r="L164" s="46">
        <f t="shared" si="24"/>
        <v>113282.78</v>
      </c>
      <c r="M164" s="46">
        <f t="shared" si="24"/>
        <v>124541.1</v>
      </c>
      <c r="N164" s="46">
        <f t="shared" si="24"/>
        <v>136910.39999999999</v>
      </c>
      <c r="O164" s="46">
        <f t="shared" si="24"/>
        <v>150551.6</v>
      </c>
      <c r="P164" s="46">
        <f t="shared" si="24"/>
        <v>165637</v>
      </c>
      <c r="Q164" s="46">
        <f t="shared" si="24"/>
        <v>132880.48499999999</v>
      </c>
      <c r="R164" s="46">
        <f t="shared" si="24"/>
        <v>325966.39087565872</v>
      </c>
      <c r="S164" s="46">
        <f t="shared" si="24"/>
        <v>185906.61499999999</v>
      </c>
      <c r="T164" s="46"/>
      <c r="U164" s="46"/>
      <c r="V164" s="46"/>
      <c r="W164" s="46"/>
      <c r="X164" s="46"/>
      <c r="Y164" s="6"/>
      <c r="Z164" s="27"/>
      <c r="AA164" s="27"/>
      <c r="AB164" s="6"/>
      <c r="AC164" s="6"/>
      <c r="AD164" s="6"/>
      <c r="AE164" s="6"/>
      <c r="AF164" s="6"/>
      <c r="AG164" s="6"/>
      <c r="AH164" s="6"/>
    </row>
    <row r="165" spans="1:34" ht="20.100000000000001" customHeight="1">
      <c r="A165" s="115" t="s">
        <v>38</v>
      </c>
      <c r="B165" s="113"/>
      <c r="C165" s="113"/>
      <c r="D165" s="113"/>
      <c r="E165" s="113"/>
      <c r="F165" s="113"/>
      <c r="G165" s="113"/>
      <c r="H165" s="113"/>
      <c r="I165" s="161"/>
      <c r="J165" s="302" t="s">
        <v>226</v>
      </c>
      <c r="K165" s="46">
        <f>SUM(L165:P165)</f>
        <v>0</v>
      </c>
      <c r="L165" s="46">
        <f>L115</f>
        <v>0</v>
      </c>
      <c r="M165" s="46">
        <f>M115</f>
        <v>0</v>
      </c>
      <c r="N165" s="46">
        <f>N115</f>
        <v>0</v>
      </c>
      <c r="O165" s="46">
        <f>O115</f>
        <v>0</v>
      </c>
      <c r="P165" s="46">
        <f>P115</f>
        <v>0</v>
      </c>
      <c r="Q165" s="46"/>
      <c r="R165" s="46"/>
      <c r="S165" s="46"/>
      <c r="T165" s="46"/>
      <c r="U165" s="46"/>
      <c r="V165" s="46"/>
      <c r="W165" s="46"/>
      <c r="X165" s="46"/>
      <c r="Y165" s="6"/>
      <c r="Z165" s="27"/>
      <c r="AA165" s="27"/>
      <c r="AB165" s="6"/>
      <c r="AC165" s="6"/>
      <c r="AD165" s="6"/>
      <c r="AE165" s="6"/>
      <c r="AF165" s="6"/>
      <c r="AG165" s="6"/>
      <c r="AH165" s="6"/>
    </row>
    <row r="166" spans="1:34" ht="20.100000000000001" customHeight="1">
      <c r="A166" s="115"/>
      <c r="B166" s="116"/>
      <c r="C166" s="116"/>
      <c r="D166" s="116"/>
      <c r="E166" s="116"/>
      <c r="F166" s="116"/>
      <c r="G166" s="116"/>
      <c r="H166" s="116"/>
      <c r="I166" s="117"/>
      <c r="J166" s="302" t="s">
        <v>55</v>
      </c>
      <c r="K166" s="46">
        <f>SUM(L166:P166)</f>
        <v>314866.3</v>
      </c>
      <c r="L166" s="46">
        <f t="shared" ref="L166:S168" si="25">L27+L37+L67+L100+L112+L128+L161</f>
        <v>51685.9</v>
      </c>
      <c r="M166" s="46">
        <f t="shared" si="25"/>
        <v>56784.399999999994</v>
      </c>
      <c r="N166" s="46">
        <f t="shared" si="25"/>
        <v>62377.900000000009</v>
      </c>
      <c r="O166" s="46">
        <f t="shared" si="25"/>
        <v>68565.799999999988</v>
      </c>
      <c r="P166" s="46">
        <f t="shared" si="25"/>
        <v>75452.3</v>
      </c>
      <c r="Q166" s="46" t="e">
        <f t="shared" si="25"/>
        <v>#REF!</v>
      </c>
      <c r="R166" s="46" t="e">
        <f t="shared" si="25"/>
        <v>#REF!</v>
      </c>
      <c r="S166" s="46" t="e">
        <f t="shared" si="25"/>
        <v>#REF!</v>
      </c>
      <c r="T166" s="46"/>
      <c r="U166" s="46"/>
      <c r="V166" s="46"/>
      <c r="W166" s="46"/>
      <c r="X166" s="46"/>
      <c r="Y166" s="6"/>
      <c r="Z166" s="27"/>
      <c r="AA166" s="27"/>
      <c r="AB166" s="6"/>
      <c r="AC166" s="6"/>
      <c r="AD166" s="6"/>
      <c r="AE166" s="6"/>
      <c r="AF166" s="6"/>
      <c r="AG166" s="6"/>
      <c r="AH166" s="6"/>
    </row>
    <row r="167" spans="1:34" ht="20.100000000000001" customHeight="1">
      <c r="A167" s="115"/>
      <c r="B167" s="116"/>
      <c r="C167" s="116"/>
      <c r="D167" s="116"/>
      <c r="E167" s="116"/>
      <c r="F167" s="116"/>
      <c r="G167" s="116"/>
      <c r="H167" s="116"/>
      <c r="I167" s="117"/>
      <c r="J167" s="302" t="s">
        <v>225</v>
      </c>
      <c r="K167" s="46">
        <f>SUM(L167:P167)</f>
        <v>376056.58</v>
      </c>
      <c r="L167" s="46">
        <f t="shared" si="25"/>
        <v>61596.880000000005</v>
      </c>
      <c r="M167" s="46">
        <f t="shared" si="25"/>
        <v>67756.700000000012</v>
      </c>
      <c r="N167" s="46">
        <f t="shared" si="25"/>
        <v>74532.5</v>
      </c>
      <c r="O167" s="46">
        <f t="shared" si="25"/>
        <v>81985.8</v>
      </c>
      <c r="P167" s="46">
        <f t="shared" si="25"/>
        <v>90184.700000000012</v>
      </c>
      <c r="Q167" s="46" t="e">
        <f t="shared" si="25"/>
        <v>#REF!</v>
      </c>
      <c r="R167" s="46" t="e">
        <f t="shared" si="25"/>
        <v>#REF!</v>
      </c>
      <c r="S167" s="46" t="e">
        <f t="shared" si="25"/>
        <v>#REF!</v>
      </c>
      <c r="T167" s="46"/>
      <c r="U167" s="46"/>
      <c r="V167" s="46"/>
      <c r="W167" s="46"/>
      <c r="X167" s="46"/>
      <c r="Y167" s="6"/>
      <c r="Z167" s="27"/>
      <c r="AA167" s="27"/>
      <c r="AB167" s="6"/>
      <c r="AC167" s="6"/>
      <c r="AD167" s="6"/>
      <c r="AE167" s="6"/>
      <c r="AF167" s="6"/>
      <c r="AG167" s="6"/>
      <c r="AH167" s="6"/>
    </row>
    <row r="168" spans="1:34" ht="20.100000000000001" customHeight="1">
      <c r="A168" s="118"/>
      <c r="B168" s="119"/>
      <c r="C168" s="119"/>
      <c r="D168" s="119"/>
      <c r="E168" s="119"/>
      <c r="F168" s="119"/>
      <c r="G168" s="119"/>
      <c r="H168" s="119"/>
      <c r="I168" s="120"/>
      <c r="J168" s="302" t="s">
        <v>27</v>
      </c>
      <c r="K168" s="46">
        <f>K29+K39+K69+K102+K114+K130+K163</f>
        <v>0</v>
      </c>
      <c r="L168" s="46">
        <f t="shared" si="25"/>
        <v>0</v>
      </c>
      <c r="M168" s="46">
        <f t="shared" si="25"/>
        <v>0</v>
      </c>
      <c r="N168" s="46">
        <f t="shared" si="25"/>
        <v>0</v>
      </c>
      <c r="O168" s="46">
        <f t="shared" si="25"/>
        <v>0</v>
      </c>
      <c r="P168" s="46">
        <f t="shared" si="25"/>
        <v>0</v>
      </c>
      <c r="Q168" s="46" t="e">
        <f t="shared" si="25"/>
        <v>#REF!</v>
      </c>
      <c r="R168" s="46" t="e">
        <f t="shared" si="25"/>
        <v>#REF!</v>
      </c>
      <c r="S168" s="46" t="e">
        <f t="shared" si="25"/>
        <v>#REF!</v>
      </c>
      <c r="T168" s="46"/>
      <c r="U168" s="46"/>
      <c r="V168" s="46"/>
      <c r="W168" s="46"/>
      <c r="X168" s="46"/>
      <c r="Y168" s="6"/>
      <c r="Z168" s="27"/>
      <c r="AA168" s="27"/>
      <c r="AB168" s="6"/>
      <c r="AC168" s="6"/>
      <c r="AD168" s="6"/>
      <c r="AE168" s="6"/>
      <c r="AF168" s="6"/>
      <c r="AG168" s="6"/>
      <c r="AH168" s="6"/>
    </row>
    <row r="169" spans="1:34">
      <c r="A169" s="116"/>
      <c r="B169" s="116"/>
      <c r="C169" s="116"/>
      <c r="D169" s="116"/>
      <c r="E169" s="116"/>
      <c r="F169" s="116"/>
      <c r="G169" s="116"/>
      <c r="H169" s="116"/>
      <c r="I169" s="116"/>
      <c r="J169" s="116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6"/>
      <c r="Z169" s="27"/>
      <c r="AA169" s="27"/>
      <c r="AB169" s="6"/>
      <c r="AC169" s="6"/>
      <c r="AD169" s="6"/>
      <c r="AE169" s="6"/>
      <c r="AF169" s="6"/>
      <c r="AG169" s="6"/>
      <c r="AH169" s="6"/>
    </row>
    <row r="170" spans="1:34">
      <c r="A170" s="116" t="s">
        <v>82</v>
      </c>
      <c r="B170" s="116"/>
      <c r="C170" s="116"/>
      <c r="D170" s="116"/>
      <c r="E170" s="116"/>
      <c r="F170" s="116"/>
      <c r="G170" s="116"/>
      <c r="H170" s="116"/>
      <c r="I170" s="116"/>
      <c r="J170" s="116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6"/>
      <c r="Z170" s="27"/>
      <c r="AA170" s="27"/>
      <c r="AB170" s="6"/>
      <c r="AC170" s="6"/>
      <c r="AD170" s="6"/>
      <c r="AE170" s="6"/>
      <c r="AF170" s="6"/>
      <c r="AG170" s="6"/>
      <c r="AH170" s="6"/>
    </row>
    <row r="171" spans="1:34" ht="31.5">
      <c r="A171" s="112" t="s">
        <v>86</v>
      </c>
      <c r="B171" s="113"/>
      <c r="C171" s="113"/>
      <c r="D171" s="113"/>
      <c r="E171" s="113"/>
      <c r="F171" s="113"/>
      <c r="G171" s="113"/>
      <c r="H171" s="113"/>
      <c r="I171" s="114"/>
      <c r="J171" s="262" t="s">
        <v>83</v>
      </c>
      <c r="K171" s="319" t="s">
        <v>16</v>
      </c>
      <c r="L171" s="321" t="s">
        <v>90</v>
      </c>
      <c r="M171" s="322"/>
      <c r="N171" s="322"/>
      <c r="O171" s="322"/>
      <c r="P171" s="323"/>
      <c r="Q171" s="178"/>
      <c r="R171" s="178"/>
      <c r="S171" s="178"/>
      <c r="T171" s="178"/>
      <c r="U171" s="178"/>
      <c r="V171" s="178"/>
      <c r="W171" s="178"/>
      <c r="X171" s="178"/>
      <c r="Y171" s="6"/>
      <c r="Z171" s="27"/>
      <c r="AA171" s="27"/>
      <c r="AB171" s="6"/>
      <c r="AC171" s="6"/>
      <c r="AD171" s="6"/>
      <c r="AE171" s="6"/>
      <c r="AF171" s="6"/>
      <c r="AG171" s="6"/>
      <c r="AH171" s="6"/>
    </row>
    <row r="172" spans="1:34">
      <c r="A172" s="115"/>
      <c r="B172" s="116"/>
      <c r="C172" s="116"/>
      <c r="D172" s="116"/>
      <c r="E172" s="116"/>
      <c r="F172" s="116"/>
      <c r="G172" s="116"/>
      <c r="H172" s="116"/>
      <c r="I172" s="117"/>
      <c r="J172" s="157"/>
      <c r="K172" s="320"/>
      <c r="L172" s="324"/>
      <c r="M172" s="325"/>
      <c r="N172" s="325"/>
      <c r="O172" s="325"/>
      <c r="P172" s="326"/>
      <c r="Q172" s="181"/>
      <c r="R172" s="181"/>
      <c r="S172" s="181"/>
      <c r="T172" s="181"/>
      <c r="U172" s="181"/>
      <c r="V172" s="181"/>
      <c r="W172" s="181"/>
      <c r="X172" s="181"/>
      <c r="Y172" s="6"/>
      <c r="Z172" s="27"/>
      <c r="AA172" s="27"/>
      <c r="AB172" s="6"/>
      <c r="AC172" s="6"/>
      <c r="AD172" s="6"/>
      <c r="AE172" s="6"/>
      <c r="AF172" s="6"/>
      <c r="AG172" s="6"/>
      <c r="AH172" s="6"/>
    </row>
    <row r="173" spans="1:34" ht="58.5" customHeight="1">
      <c r="A173" s="118"/>
      <c r="B173" s="119"/>
      <c r="C173" s="119"/>
      <c r="D173" s="119"/>
      <c r="E173" s="119"/>
      <c r="F173" s="119"/>
      <c r="G173" s="119"/>
      <c r="H173" s="119"/>
      <c r="I173" s="120"/>
      <c r="J173" s="158"/>
      <c r="K173" s="320"/>
      <c r="L173" s="9">
        <v>2026</v>
      </c>
      <c r="M173" s="10">
        <v>2027</v>
      </c>
      <c r="N173" s="9">
        <v>2028</v>
      </c>
      <c r="O173" s="9">
        <v>2029</v>
      </c>
      <c r="P173" s="9">
        <v>2030</v>
      </c>
      <c r="Q173" s="13">
        <v>0.01</v>
      </c>
      <c r="R173" s="13">
        <v>0.01</v>
      </c>
      <c r="S173" s="13">
        <v>0.02</v>
      </c>
      <c r="T173" s="13"/>
      <c r="U173" s="13"/>
      <c r="V173" s="13"/>
      <c r="W173" s="13"/>
      <c r="X173" s="13"/>
      <c r="Y173" s="6"/>
      <c r="Z173" s="27"/>
      <c r="AA173" s="27"/>
      <c r="AB173" s="6"/>
      <c r="AC173" s="6"/>
      <c r="AD173" s="6"/>
      <c r="AE173" s="6"/>
      <c r="AF173" s="6"/>
      <c r="AG173" s="6"/>
      <c r="AH173" s="6"/>
    </row>
    <row r="174" spans="1:34" ht="20.100000000000001" customHeight="1">
      <c r="A174" s="159" t="s">
        <v>88</v>
      </c>
      <c r="B174" s="160"/>
      <c r="C174" s="160"/>
      <c r="D174" s="160"/>
      <c r="E174" s="160"/>
      <c r="F174" s="160"/>
      <c r="G174" s="160"/>
      <c r="H174" s="160"/>
      <c r="I174" s="161"/>
      <c r="J174" s="243" t="s">
        <v>55</v>
      </c>
      <c r="K174" s="46">
        <f t="shared" ref="K174:K179" si="26">SUM(L174:P174)</f>
        <v>314866.30000000005</v>
      </c>
      <c r="L174" s="162">
        <f>L27+L37+L41+L45+L48+L51+L54+L60+L63+L70+L73+L81+L84+L87+L90+L96+L103+L161+L106+L117-L139-L132+L93+L107</f>
        <v>51685.9</v>
      </c>
      <c r="M174" s="162">
        <f>M27+M37+M41+M45+M48+M51+M54+M60+M63+M70+M73+M81+M84+M87+M90+M96+M103+M161+M106+M117-M139-M132+M93+M107</f>
        <v>56784.4</v>
      </c>
      <c r="N174" s="162">
        <f>N27+N37+N41+N45+N48+N51+N54+N60+N63+N70+N73+N81+N84+N87+N90+N96+N103+N161+N106+N117-N139-N132+N93+N107</f>
        <v>62377.900000000009</v>
      </c>
      <c r="O174" s="162">
        <f>O27+O37+O41+O45+O48+O51+O54+O60+O63+O70+O73+O81+O84+O87+O90+O96+O103+O161+O106+O117-O139-O132+O93+O107</f>
        <v>68565.799999999988</v>
      </c>
      <c r="P174" s="162">
        <f>P27+P37+P41+P45+P48+P51+P54+P60+P63+P70+P73+P81+P84+P87+P90+P96+P103+P161+P106+P117-P139-P132+P93+P107</f>
        <v>75452.300000000017</v>
      </c>
      <c r="Q174" s="162"/>
      <c r="R174" s="162"/>
      <c r="S174" s="162"/>
      <c r="T174" s="162"/>
      <c r="U174" s="162"/>
      <c r="V174" s="162"/>
      <c r="W174" s="162"/>
      <c r="X174" s="162"/>
      <c r="Y174" s="6"/>
      <c r="Z174" s="27"/>
      <c r="AA174" s="27"/>
      <c r="AB174" s="6"/>
      <c r="AC174" s="6"/>
      <c r="AD174" s="6"/>
      <c r="AE174" s="6"/>
      <c r="AF174" s="6"/>
      <c r="AG174" s="6"/>
      <c r="AH174" s="6"/>
    </row>
    <row r="175" spans="1:34" ht="20.100000000000001" customHeight="1">
      <c r="A175" s="163"/>
      <c r="B175" s="50"/>
      <c r="C175" s="50"/>
      <c r="D175" s="50"/>
      <c r="E175" s="50"/>
      <c r="F175" s="50"/>
      <c r="G175" s="50"/>
      <c r="H175" s="50"/>
      <c r="I175" s="164"/>
      <c r="J175" s="243" t="s">
        <v>225</v>
      </c>
      <c r="K175" s="46">
        <f t="shared" si="26"/>
        <v>376056.58</v>
      </c>
      <c r="L175" s="162">
        <f>L28+L38+L42+L46+L49+L52+L55+L61+L64+L71+L82+L85+L88+L91+L97+L113+L162+L94</f>
        <v>61596.880000000005</v>
      </c>
      <c r="M175" s="162">
        <f>M28+M38+M42+M46+M49+M52+M55+M61+M64+M71+M82+M85+M88+M91+M97+M113+M162+M94</f>
        <v>67756.7</v>
      </c>
      <c r="N175" s="162">
        <f>N28+N38+N42+N46+N49+N52+N55+N61+N64+N71+N82+N85+N88+N91+N97+N113+N162+N94</f>
        <v>74532.5</v>
      </c>
      <c r="O175" s="162">
        <f>O28+O38+O42+O46+O49+O52+O55+O61+O64+O71+O82+O85+O88+O91+O97+O113+O162+O94</f>
        <v>81985.8</v>
      </c>
      <c r="P175" s="162">
        <f>P28+P38+P42+P46+P49+P52+P55+P61+P64+P71+P82+P85+P88+P91+P97+P113+P162+P94</f>
        <v>90184.700000000012</v>
      </c>
      <c r="Q175" s="162"/>
      <c r="R175" s="162"/>
      <c r="S175" s="162"/>
      <c r="T175" s="162"/>
      <c r="U175" s="162"/>
      <c r="V175" s="162"/>
      <c r="W175" s="162"/>
      <c r="X175" s="162"/>
      <c r="Y175" s="6"/>
      <c r="Z175" s="27"/>
      <c r="AA175" s="27"/>
      <c r="AB175" s="6"/>
      <c r="AC175" s="6"/>
      <c r="AD175" s="6"/>
      <c r="AE175" s="6"/>
      <c r="AF175" s="6"/>
      <c r="AG175" s="6"/>
      <c r="AH175" s="6"/>
    </row>
    <row r="176" spans="1:34" ht="20.100000000000001" customHeight="1">
      <c r="A176" s="58"/>
      <c r="B176" s="165"/>
      <c r="C176" s="165"/>
      <c r="D176" s="165"/>
      <c r="E176" s="165"/>
      <c r="F176" s="165"/>
      <c r="G176" s="165"/>
      <c r="H176" s="165"/>
      <c r="I176" s="166"/>
      <c r="J176" s="243" t="s">
        <v>27</v>
      </c>
      <c r="K176" s="46">
        <f t="shared" si="26"/>
        <v>0</v>
      </c>
      <c r="L176" s="162">
        <f>L29+L39+L43+L47+L50+L53+L56+L59+L62+L65+L72+L83+L86+L89+L92+L98+L105+L110+L163</f>
        <v>0</v>
      </c>
      <c r="M176" s="162">
        <f>M29+M39+M43+M47+M50+M53+M56+M59+M62+M65+M72+M83+M86+M89+M92+M98+M105+M110+M163</f>
        <v>0</v>
      </c>
      <c r="N176" s="162">
        <f>N29+N39+N43+N47+N50+N53+N56+N59+N62+N65+N72+N83+N86+N89+N92+N98+N105+N110+N163</f>
        <v>0</v>
      </c>
      <c r="O176" s="162">
        <f>O29+O39+O43+O47+O50+O53+O56+O59+O62+O65+O72+O83+O86+O89+O92+O98+O105+O110+O163</f>
        <v>0</v>
      </c>
      <c r="P176" s="162">
        <f>P29+P39+P43+P47+P50+P53+P56+P59+P62+P65+P72+P83+P86+P89+P92+P98+P105+P110+P163</f>
        <v>0</v>
      </c>
      <c r="Q176" s="162"/>
      <c r="R176" s="162"/>
      <c r="S176" s="162"/>
      <c r="T176" s="162"/>
      <c r="U176" s="162"/>
      <c r="V176" s="162"/>
      <c r="W176" s="162"/>
      <c r="X176" s="162"/>
      <c r="Y176" s="6"/>
      <c r="Z176" s="27"/>
      <c r="AA176" s="27"/>
      <c r="AB176" s="6"/>
      <c r="AC176" s="6"/>
      <c r="AD176" s="6"/>
      <c r="AE176" s="6"/>
      <c r="AF176" s="6"/>
      <c r="AG176" s="6"/>
      <c r="AH176" s="6"/>
    </row>
    <row r="177" spans="1:34" ht="20.100000000000001" customHeight="1">
      <c r="A177" s="159" t="s">
        <v>87</v>
      </c>
      <c r="B177" s="160"/>
      <c r="C177" s="160"/>
      <c r="D177" s="160"/>
      <c r="E177" s="160"/>
      <c r="F177" s="160"/>
      <c r="G177" s="160"/>
      <c r="H177" s="160"/>
      <c r="I177" s="161"/>
      <c r="J177" s="243" t="s">
        <v>55</v>
      </c>
      <c r="K177" s="46">
        <f t="shared" si="26"/>
        <v>0</v>
      </c>
      <c r="L177" s="162">
        <f>L40+L44+L75+L108+L57+L78+L139+L132</f>
        <v>0</v>
      </c>
      <c r="M177" s="162">
        <f>M40+M44+M75+M108+M57+M78+M139+M132</f>
        <v>0</v>
      </c>
      <c r="N177" s="162">
        <f>N40+N44+N75+N108+N57+N78+N139+N132</f>
        <v>0</v>
      </c>
      <c r="O177" s="162">
        <f>O40+O44+O75+O108+O57+O78+O139+O132</f>
        <v>0</v>
      </c>
      <c r="P177" s="162">
        <f>P40+P44+P75+P108+P57+P78+P139+P132</f>
        <v>0</v>
      </c>
      <c r="Q177" s="162"/>
      <c r="R177" s="162"/>
      <c r="S177" s="162"/>
      <c r="T177" s="162"/>
      <c r="U177" s="162"/>
      <c r="V177" s="162"/>
      <c r="W177" s="162"/>
      <c r="X177" s="162"/>
      <c r="Y177" s="6"/>
      <c r="Z177" s="27"/>
      <c r="AA177" s="27"/>
      <c r="AB177" s="6"/>
      <c r="AC177" s="6"/>
      <c r="AD177" s="6"/>
      <c r="AE177" s="6"/>
      <c r="AF177" s="6"/>
      <c r="AG177" s="6"/>
      <c r="AH177" s="6"/>
    </row>
    <row r="178" spans="1:34" ht="20.100000000000001" customHeight="1">
      <c r="A178" s="163"/>
      <c r="B178" s="50"/>
      <c r="C178" s="50"/>
      <c r="D178" s="50"/>
      <c r="E178" s="50"/>
      <c r="F178" s="50"/>
      <c r="G178" s="50"/>
      <c r="H178" s="50"/>
      <c r="I178" s="164"/>
      <c r="J178" s="243" t="s">
        <v>225</v>
      </c>
      <c r="K178" s="46">
        <f t="shared" si="26"/>
        <v>0</v>
      </c>
      <c r="L178" s="162">
        <f t="shared" ref="L178:P179" si="27">L76+L79+L58</f>
        <v>0</v>
      </c>
      <c r="M178" s="162">
        <f t="shared" si="27"/>
        <v>0</v>
      </c>
      <c r="N178" s="162">
        <f t="shared" si="27"/>
        <v>0</v>
      </c>
      <c r="O178" s="162">
        <f t="shared" si="27"/>
        <v>0</v>
      </c>
      <c r="P178" s="162">
        <f t="shared" si="27"/>
        <v>0</v>
      </c>
      <c r="Q178" s="162"/>
      <c r="R178" s="162"/>
      <c r="S178" s="162"/>
      <c r="T178" s="162"/>
      <c r="U178" s="162"/>
      <c r="V178" s="162"/>
      <c r="W178" s="162"/>
      <c r="X178" s="162"/>
      <c r="Y178" s="6"/>
      <c r="Z178" s="27"/>
      <c r="AA178" s="27"/>
      <c r="AB178" s="6"/>
      <c r="AC178" s="6"/>
      <c r="AD178" s="6"/>
      <c r="AE178" s="6"/>
      <c r="AF178" s="6"/>
      <c r="AG178" s="6"/>
      <c r="AH178" s="6"/>
    </row>
    <row r="179" spans="1:34" ht="20.100000000000001" customHeight="1">
      <c r="A179" s="58"/>
      <c r="B179" s="165"/>
      <c r="C179" s="165"/>
      <c r="D179" s="165"/>
      <c r="E179" s="165"/>
      <c r="F179" s="165"/>
      <c r="G179" s="165"/>
      <c r="H179" s="165"/>
      <c r="I179" s="166"/>
      <c r="J179" s="243" t="s">
        <v>27</v>
      </c>
      <c r="K179" s="46">
        <f t="shared" si="26"/>
        <v>0</v>
      </c>
      <c r="L179" s="162">
        <f t="shared" si="27"/>
        <v>0</v>
      </c>
      <c r="M179" s="162">
        <f t="shared" si="27"/>
        <v>0</v>
      </c>
      <c r="N179" s="162">
        <f t="shared" si="27"/>
        <v>0</v>
      </c>
      <c r="O179" s="162">
        <f t="shared" si="27"/>
        <v>0</v>
      </c>
      <c r="P179" s="162">
        <f t="shared" si="27"/>
        <v>0</v>
      </c>
      <c r="Q179" s="162"/>
      <c r="R179" s="162"/>
      <c r="S179" s="162"/>
      <c r="T179" s="162"/>
      <c r="U179" s="162"/>
      <c r="V179" s="162"/>
      <c r="W179" s="162"/>
      <c r="X179" s="162"/>
      <c r="Y179" s="6"/>
      <c r="Z179" s="27"/>
      <c r="AA179" s="27"/>
      <c r="AB179" s="6"/>
      <c r="AC179" s="6"/>
      <c r="AD179" s="6"/>
      <c r="AE179" s="6"/>
      <c r="AF179" s="6"/>
      <c r="AG179" s="6"/>
      <c r="AH179" s="6"/>
    </row>
    <row r="180" spans="1:34" ht="20.100000000000001" customHeight="1">
      <c r="A180" s="159" t="s">
        <v>156</v>
      </c>
      <c r="B180" s="160"/>
      <c r="C180" s="160"/>
      <c r="D180" s="160"/>
      <c r="E180" s="160"/>
      <c r="F180" s="160"/>
      <c r="G180" s="160"/>
      <c r="H180" s="160"/>
      <c r="I180" s="161"/>
      <c r="J180" s="243" t="s">
        <v>226</v>
      </c>
      <c r="K180" s="46">
        <f>SUM(L180:P180)</f>
        <v>0</v>
      </c>
      <c r="L180" s="162">
        <f>L115</f>
        <v>0</v>
      </c>
      <c r="M180" s="162">
        <f>M115</f>
        <v>0</v>
      </c>
      <c r="N180" s="162">
        <f>N115</f>
        <v>0</v>
      </c>
      <c r="O180" s="162">
        <f>O115</f>
        <v>0</v>
      </c>
      <c r="P180" s="162">
        <f>P115</f>
        <v>0</v>
      </c>
      <c r="Q180" s="162"/>
      <c r="R180" s="162"/>
      <c r="S180" s="162"/>
      <c r="T180" s="162"/>
      <c r="U180" s="162"/>
      <c r="V180" s="162"/>
      <c r="W180" s="162"/>
      <c r="X180" s="162"/>
      <c r="Y180" s="6"/>
      <c r="Z180" s="27"/>
      <c r="AA180" s="27"/>
      <c r="AB180" s="6"/>
      <c r="AC180" s="6"/>
      <c r="AD180" s="6"/>
      <c r="AE180" s="6"/>
      <c r="AF180" s="6"/>
      <c r="AG180" s="6"/>
      <c r="AH180" s="6"/>
    </row>
    <row r="181" spans="1:34" ht="20.100000000000001" customHeight="1">
      <c r="A181" s="163"/>
      <c r="B181" s="50"/>
      <c r="C181" s="50"/>
      <c r="D181" s="50"/>
      <c r="E181" s="50"/>
      <c r="F181" s="50"/>
      <c r="G181" s="50"/>
      <c r="H181" s="50"/>
      <c r="I181" s="164"/>
      <c r="J181" s="243" t="s">
        <v>55</v>
      </c>
      <c r="K181" s="46">
        <f>SUM(L181:P181)</f>
        <v>0</v>
      </c>
      <c r="L181" s="162">
        <f>L115+L120+L123</f>
        <v>0</v>
      </c>
      <c r="M181" s="162">
        <f>M115+M120+M123</f>
        <v>0</v>
      </c>
      <c r="N181" s="162">
        <f>N115+N120+N123</f>
        <v>0</v>
      </c>
      <c r="O181" s="162">
        <f>O115+O120+O123</f>
        <v>0</v>
      </c>
      <c r="P181" s="162">
        <f>P115+P120+P123</f>
        <v>0</v>
      </c>
      <c r="Q181" s="162"/>
      <c r="R181" s="162"/>
      <c r="S181" s="162"/>
      <c r="T181" s="162"/>
      <c r="U181" s="162"/>
      <c r="V181" s="162"/>
      <c r="W181" s="162"/>
      <c r="X181" s="162"/>
      <c r="Y181" s="6"/>
      <c r="Z181" s="27"/>
      <c r="AA181" s="27"/>
      <c r="AB181" s="6"/>
      <c r="AC181" s="6"/>
      <c r="AD181" s="6"/>
      <c r="AE181" s="6"/>
      <c r="AF181" s="6"/>
      <c r="AG181" s="6"/>
      <c r="AH181" s="6"/>
    </row>
    <row r="182" spans="1:34" ht="20.100000000000001" customHeight="1">
      <c r="A182" s="163"/>
      <c r="B182" s="50"/>
      <c r="C182" s="50"/>
      <c r="D182" s="50"/>
      <c r="E182" s="50"/>
      <c r="F182" s="50"/>
      <c r="G182" s="50"/>
      <c r="H182" s="50"/>
      <c r="I182" s="164"/>
      <c r="J182" s="243" t="s">
        <v>225</v>
      </c>
      <c r="K182" s="46">
        <f>SUM(L182:P182)</f>
        <v>0</v>
      </c>
      <c r="L182" s="162">
        <f t="shared" ref="L182:P183" si="28">L118+L121+L124</f>
        <v>0</v>
      </c>
      <c r="M182" s="162">
        <f t="shared" si="28"/>
        <v>0</v>
      </c>
      <c r="N182" s="162">
        <f t="shared" si="28"/>
        <v>0</v>
      </c>
      <c r="O182" s="162">
        <f t="shared" si="28"/>
        <v>0</v>
      </c>
      <c r="P182" s="162">
        <f t="shared" si="28"/>
        <v>0</v>
      </c>
      <c r="Q182" s="162"/>
      <c r="R182" s="162"/>
      <c r="S182" s="162"/>
      <c r="T182" s="162"/>
      <c r="U182" s="162"/>
      <c r="V182" s="162"/>
      <c r="W182" s="162"/>
      <c r="X182" s="162"/>
      <c r="Y182" s="6"/>
      <c r="Z182" s="27"/>
      <c r="AA182" s="27"/>
      <c r="AB182" s="6"/>
      <c r="AC182" s="6"/>
      <c r="AD182" s="6"/>
      <c r="AE182" s="6"/>
      <c r="AF182" s="6"/>
      <c r="AG182" s="6"/>
      <c r="AH182" s="6"/>
    </row>
    <row r="183" spans="1:34" ht="17.25" customHeight="1">
      <c r="A183" s="58"/>
      <c r="B183" s="165"/>
      <c r="C183" s="165"/>
      <c r="D183" s="165"/>
      <c r="E183" s="165"/>
      <c r="F183" s="165"/>
      <c r="G183" s="165"/>
      <c r="H183" s="165"/>
      <c r="I183" s="166"/>
      <c r="J183" s="243" t="s">
        <v>27</v>
      </c>
      <c r="K183" s="46">
        <f>SUM(L183:P183)</f>
        <v>0</v>
      </c>
      <c r="L183" s="162">
        <f t="shared" si="28"/>
        <v>0</v>
      </c>
      <c r="M183" s="162">
        <f t="shared" si="28"/>
        <v>0</v>
      </c>
      <c r="N183" s="162">
        <f t="shared" si="28"/>
        <v>0</v>
      </c>
      <c r="O183" s="162">
        <f t="shared" si="28"/>
        <v>0</v>
      </c>
      <c r="P183" s="162">
        <f t="shared" si="28"/>
        <v>0</v>
      </c>
      <c r="Q183" s="162"/>
      <c r="R183" s="162"/>
      <c r="S183" s="162"/>
      <c r="T183" s="162"/>
      <c r="U183" s="162"/>
      <c r="V183" s="162"/>
      <c r="W183" s="162"/>
      <c r="X183" s="162"/>
      <c r="Y183" s="6"/>
      <c r="Z183" s="27"/>
      <c r="AA183" s="27"/>
      <c r="AB183" s="6"/>
      <c r="AC183" s="6"/>
      <c r="AD183" s="6"/>
      <c r="AE183" s="6"/>
      <c r="AF183" s="6"/>
      <c r="AG183" s="6"/>
      <c r="AH183" s="6"/>
    </row>
    <row r="184" spans="1:34" hidden="1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177"/>
      <c r="L184" s="177">
        <f>SUM(L174:L183)</f>
        <v>113282.78</v>
      </c>
      <c r="M184" s="177">
        <f>SUM(M174:M183)</f>
        <v>124541.1</v>
      </c>
      <c r="N184" s="177">
        <f>SUM(N174:N183)</f>
        <v>136910.40000000002</v>
      </c>
      <c r="O184" s="177">
        <f>SUM(O174:O183)</f>
        <v>150551.59999999998</v>
      </c>
      <c r="P184" s="177">
        <f>SUM(P174:P183)</f>
        <v>165637.00000000003</v>
      </c>
      <c r="Q184" s="177"/>
      <c r="R184" s="177"/>
      <c r="S184" s="177"/>
      <c r="T184" s="177"/>
      <c r="U184" s="177"/>
      <c r="V184" s="177"/>
      <c r="W184" s="177"/>
      <c r="X184" s="177"/>
      <c r="Y184" s="6"/>
      <c r="Z184" s="27"/>
      <c r="AA184" s="27"/>
      <c r="AB184" s="6"/>
      <c r="AC184" s="6"/>
      <c r="AD184" s="6"/>
      <c r="AE184" s="6"/>
      <c r="AF184" s="6"/>
      <c r="AG184" s="6"/>
      <c r="AH184" s="6"/>
    </row>
    <row r="185" spans="1:34" hidden="1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177"/>
      <c r="L185" s="177">
        <f>L164-L184</f>
        <v>0</v>
      </c>
      <c r="M185" s="177">
        <f>M164-M184</f>
        <v>0</v>
      </c>
      <c r="N185" s="177">
        <f>N164-N184</f>
        <v>0</v>
      </c>
      <c r="O185" s="177">
        <f>O164-O184</f>
        <v>0</v>
      </c>
      <c r="P185" s="177">
        <f>P164-P184</f>
        <v>0</v>
      </c>
      <c r="Q185" s="177"/>
      <c r="R185" s="177"/>
      <c r="S185" s="177"/>
      <c r="T185" s="177"/>
      <c r="U185" s="177"/>
      <c r="V185" s="177"/>
      <c r="W185" s="177"/>
      <c r="X185" s="177"/>
      <c r="Y185" s="6"/>
      <c r="Z185" s="27"/>
      <c r="AA185" s="27"/>
      <c r="AB185" s="6"/>
      <c r="AC185" s="6"/>
      <c r="AD185" s="6"/>
      <c r="AE185" s="6"/>
      <c r="AF185" s="6"/>
      <c r="AG185" s="6"/>
      <c r="AH185" s="6"/>
    </row>
    <row r="186" spans="1:34" hidden="1">
      <c r="A186" s="116"/>
      <c r="B186" s="116"/>
      <c r="C186" s="116"/>
      <c r="D186" s="116"/>
      <c r="E186" s="116"/>
      <c r="F186" s="116"/>
      <c r="G186" s="116"/>
      <c r="H186" s="116"/>
      <c r="I186" s="116"/>
      <c r="J186" s="116"/>
      <c r="K186" s="155"/>
      <c r="L186" s="155">
        <f>L166-L174</f>
        <v>0</v>
      </c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6"/>
      <c r="Z186" s="27"/>
      <c r="AA186" s="27"/>
      <c r="AB186" s="6"/>
      <c r="AC186" s="6"/>
      <c r="AD186" s="6"/>
      <c r="AE186" s="6"/>
      <c r="AF186" s="6"/>
      <c r="AG186" s="6"/>
      <c r="AH186" s="6"/>
    </row>
    <row r="187" spans="1:34" ht="36.75" customHeight="1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22" t="e">
        <f>SUM(Y9:Y168)</f>
        <v>#REF!</v>
      </c>
      <c r="Z187" s="27"/>
      <c r="AA187" s="27"/>
      <c r="AB187" s="22">
        <f t="shared" ref="AB187:AH187" si="29">SUM(AB9:AB168)</f>
        <v>330724</v>
      </c>
      <c r="AC187" s="22">
        <f t="shared" si="29"/>
        <v>5890.3</v>
      </c>
      <c r="AD187" s="22" t="e">
        <f t="shared" si="29"/>
        <v>#REF!</v>
      </c>
      <c r="AE187" s="22">
        <f t="shared" si="29"/>
        <v>5575.68</v>
      </c>
      <c r="AF187" s="22">
        <f t="shared" si="29"/>
        <v>5891.2480000000005</v>
      </c>
      <c r="AG187" s="22">
        <f t="shared" si="29"/>
        <v>6480.372800000001</v>
      </c>
      <c r="AH187" s="22">
        <f t="shared" si="29"/>
        <v>7128.4100800000015</v>
      </c>
    </row>
    <row r="188" spans="1:34" ht="18.75">
      <c r="A188" s="289" t="s">
        <v>192</v>
      </c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290"/>
      <c r="N188" s="116"/>
      <c r="O188" s="289" t="s">
        <v>57</v>
      </c>
      <c r="P188" s="50"/>
      <c r="Q188" s="50">
        <v>2026</v>
      </c>
      <c r="R188" s="10">
        <v>2027</v>
      </c>
      <c r="S188" s="9">
        <v>2028</v>
      </c>
      <c r="T188" s="9">
        <v>2029</v>
      </c>
      <c r="U188" s="13">
        <v>2030</v>
      </c>
      <c r="V188" s="50"/>
      <c r="W188" s="50"/>
      <c r="X188" s="50"/>
      <c r="Y188" s="6"/>
      <c r="Z188" s="27"/>
      <c r="AA188" s="27"/>
      <c r="AB188" s="6"/>
      <c r="AC188" s="6"/>
      <c r="AD188" s="6"/>
      <c r="AE188" s="6"/>
      <c r="AF188" s="6"/>
      <c r="AG188" s="6"/>
      <c r="AH188" s="6"/>
    </row>
    <row r="189" spans="1:34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2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6"/>
      <c r="Z189" s="27"/>
      <c r="AA189" s="27"/>
      <c r="AB189" s="6"/>
      <c r="AC189" s="6"/>
      <c r="AD189" s="6"/>
      <c r="AE189" s="6"/>
      <c r="AF189" s="6"/>
      <c r="AG189" s="6"/>
      <c r="AH189" s="6"/>
    </row>
    <row r="190" spans="1:34">
      <c r="A190" s="50"/>
      <c r="B190" s="50"/>
      <c r="C190" s="50"/>
      <c r="D190" s="50"/>
      <c r="E190" s="50"/>
      <c r="F190" s="50"/>
      <c r="G190" s="50"/>
      <c r="H190" s="50"/>
      <c r="I190" s="50"/>
      <c r="J190" s="39" t="s">
        <v>184</v>
      </c>
      <c r="K190" s="39"/>
      <c r="L190" s="204">
        <f>L41+L142+L151+L154+L157</f>
        <v>0</v>
      </c>
      <c r="M190" s="255">
        <f t="shared" ref="M190:P191" si="30">ROUND((L190*1.1),1)</f>
        <v>0</v>
      </c>
      <c r="N190" s="255">
        <f t="shared" si="30"/>
        <v>0</v>
      </c>
      <c r="O190" s="255">
        <f t="shared" si="30"/>
        <v>0</v>
      </c>
      <c r="P190" s="255">
        <f t="shared" si="30"/>
        <v>0</v>
      </c>
      <c r="Q190" s="50"/>
      <c r="R190" s="50"/>
      <c r="S190" s="50"/>
      <c r="T190" s="50"/>
      <c r="U190" s="50"/>
      <c r="V190" s="50"/>
      <c r="W190" s="50"/>
      <c r="X190" s="50"/>
      <c r="Y190" s="6"/>
      <c r="Z190" s="27"/>
      <c r="AA190" s="27"/>
      <c r="AB190" s="6"/>
      <c r="AC190" s="6"/>
      <c r="AD190" s="6"/>
      <c r="AE190" s="6"/>
      <c r="AF190" s="6"/>
      <c r="AG190" s="6"/>
      <c r="AH190" s="6"/>
    </row>
    <row r="191" spans="1:34">
      <c r="A191" s="50"/>
      <c r="B191" s="50"/>
      <c r="C191" s="50"/>
      <c r="D191" s="50"/>
      <c r="E191" s="50"/>
      <c r="F191" s="50"/>
      <c r="G191" s="50"/>
      <c r="H191" s="50"/>
      <c r="I191" s="50"/>
      <c r="J191" s="39" t="s">
        <v>185</v>
      </c>
      <c r="K191" s="39"/>
      <c r="L191" s="204">
        <f>L45</f>
        <v>0</v>
      </c>
      <c r="M191" s="255">
        <f t="shared" si="30"/>
        <v>0</v>
      </c>
      <c r="N191" s="255">
        <f t="shared" si="30"/>
        <v>0</v>
      </c>
      <c r="O191" s="255">
        <f t="shared" si="30"/>
        <v>0</v>
      </c>
      <c r="P191" s="255">
        <f t="shared" si="30"/>
        <v>0</v>
      </c>
      <c r="Q191" s="50"/>
      <c r="R191" s="50"/>
      <c r="S191" s="50"/>
      <c r="T191" s="50"/>
      <c r="U191" s="50"/>
      <c r="V191" s="50"/>
      <c r="W191" s="50"/>
      <c r="X191" s="50"/>
      <c r="Y191" s="6"/>
      <c r="Z191" s="27"/>
      <c r="AA191" s="27"/>
      <c r="AB191" s="6"/>
      <c r="AC191" s="6"/>
      <c r="AD191" s="6"/>
      <c r="AE191" s="6"/>
      <c r="AF191" s="6"/>
      <c r="AG191" s="6"/>
      <c r="AH191" s="6"/>
    </row>
    <row r="192" spans="1:34">
      <c r="A192" s="50"/>
      <c r="B192" s="50"/>
      <c r="C192" s="50"/>
      <c r="D192" s="50"/>
      <c r="E192" s="50"/>
      <c r="F192" s="50"/>
      <c r="G192" s="50"/>
      <c r="H192" s="50"/>
      <c r="I192" s="50"/>
      <c r="J192" s="39">
        <v>5021</v>
      </c>
      <c r="K192" s="39"/>
      <c r="L192" s="47">
        <f>L96+L138</f>
        <v>0</v>
      </c>
      <c r="M192" s="215">
        <f>M96+M138</f>
        <v>0</v>
      </c>
      <c r="N192" s="215">
        <f>N96+N138</f>
        <v>0</v>
      </c>
      <c r="O192" s="215">
        <f>O96+O138</f>
        <v>0</v>
      </c>
      <c r="P192" s="215">
        <f>P96+P138</f>
        <v>0</v>
      </c>
      <c r="Q192" s="50">
        <f>5420.1*1.1</f>
        <v>5962.1100000000006</v>
      </c>
      <c r="R192" s="50">
        <f>Q192*1.1</f>
        <v>6558.3210000000008</v>
      </c>
      <c r="S192" s="50">
        <f>R192*1.1</f>
        <v>7214.1531000000014</v>
      </c>
      <c r="T192" s="50">
        <f>S192*1.1</f>
        <v>7935.5684100000026</v>
      </c>
      <c r="U192" s="50"/>
      <c r="V192" s="50"/>
      <c r="W192" s="50"/>
      <c r="X192" s="50"/>
      <c r="Y192" s="6"/>
      <c r="Z192" s="27"/>
      <c r="AA192" s="27"/>
      <c r="AB192" s="6"/>
      <c r="AC192" s="6"/>
      <c r="AD192" s="6"/>
      <c r="AE192" s="6"/>
      <c r="AF192" s="6"/>
      <c r="AG192" s="6"/>
      <c r="AH192" s="6"/>
    </row>
    <row r="193" spans="1:34">
      <c r="A193" s="50"/>
      <c r="B193" s="50"/>
      <c r="C193" s="50"/>
      <c r="D193" s="50"/>
      <c r="E193" s="50"/>
      <c r="F193" s="50"/>
      <c r="G193" s="50"/>
      <c r="H193" s="50"/>
      <c r="I193" s="50"/>
      <c r="J193" s="39">
        <v>5022</v>
      </c>
      <c r="K193" s="39"/>
      <c r="L193" s="47">
        <f>L48+L30+L145</f>
        <v>0</v>
      </c>
      <c r="M193" s="255">
        <f>ROUND((L193*1.1),1)</f>
        <v>0</v>
      </c>
      <c r="N193" s="301">
        <f>ROUND((M193*1.1),1)</f>
        <v>0</v>
      </c>
      <c r="O193" s="301">
        <f>ROUND((N193*1.1),1)</f>
        <v>0</v>
      </c>
      <c r="P193" s="301">
        <f>ROUND((O193*1.1),1)</f>
        <v>0</v>
      </c>
      <c r="Q193" s="50"/>
      <c r="R193" s="50"/>
      <c r="S193" s="50"/>
      <c r="T193" s="50"/>
      <c r="U193" s="50"/>
      <c r="V193" s="50"/>
      <c r="W193" s="50"/>
      <c r="X193" s="50"/>
      <c r="Y193" s="6"/>
      <c r="Z193" s="27"/>
      <c r="AA193" s="27"/>
      <c r="AB193" s="6"/>
      <c r="AC193" s="6"/>
      <c r="AD193" s="6"/>
      <c r="AE193" s="6"/>
      <c r="AF193" s="6"/>
      <c r="AG193" s="6"/>
      <c r="AH193" s="6"/>
    </row>
    <row r="194" spans="1:34">
      <c r="A194" s="50"/>
      <c r="B194" s="50"/>
      <c r="C194" s="50"/>
      <c r="D194" s="50"/>
      <c r="E194" s="50"/>
      <c r="F194" s="50"/>
      <c r="G194" s="50"/>
      <c r="H194" s="50"/>
      <c r="I194" s="50"/>
      <c r="J194" s="39">
        <v>1023</v>
      </c>
      <c r="K194" s="39"/>
      <c r="L194" s="47">
        <f>L78</f>
        <v>0</v>
      </c>
      <c r="M194" s="47">
        <f>M78</f>
        <v>0</v>
      </c>
      <c r="N194" s="47">
        <f>N78</f>
        <v>0</v>
      </c>
      <c r="O194" s="47">
        <f>O78</f>
        <v>0</v>
      </c>
      <c r="P194" s="47">
        <f>P78</f>
        <v>0</v>
      </c>
      <c r="Q194" s="50"/>
      <c r="R194" s="50"/>
      <c r="S194" s="50"/>
      <c r="T194" s="50"/>
      <c r="U194" s="50"/>
      <c r="V194" s="50"/>
      <c r="W194" s="50"/>
      <c r="X194" s="50"/>
      <c r="Y194" s="6"/>
      <c r="Z194" s="27"/>
      <c r="AA194" s="27"/>
      <c r="AB194" s="6"/>
      <c r="AC194" s="6"/>
      <c r="AD194" s="6"/>
      <c r="AE194" s="6"/>
      <c r="AF194" s="6"/>
      <c r="AG194" s="6"/>
      <c r="AH194" s="6"/>
    </row>
    <row r="195" spans="1:34">
      <c r="A195" s="50"/>
      <c r="B195" s="50"/>
      <c r="C195" s="50"/>
      <c r="D195" s="50"/>
      <c r="E195" s="50"/>
      <c r="F195" s="50"/>
      <c r="G195" s="50"/>
      <c r="H195" s="50"/>
      <c r="I195" s="50"/>
      <c r="J195" s="39">
        <v>5031</v>
      </c>
      <c r="K195" s="39"/>
      <c r="L195" s="47">
        <f>L75+L132+L139</f>
        <v>0</v>
      </c>
      <c r="M195" s="47">
        <f>M75+M132+M139</f>
        <v>0</v>
      </c>
      <c r="N195" s="47">
        <f>N75+N132+N139</f>
        <v>0</v>
      </c>
      <c r="O195" s="47">
        <f>O75+O132+O139</f>
        <v>0</v>
      </c>
      <c r="P195" s="47">
        <f>P75+P132+P139</f>
        <v>0</v>
      </c>
      <c r="Q195" s="50"/>
      <c r="R195" s="50"/>
      <c r="S195" s="50"/>
      <c r="T195" s="50"/>
      <c r="U195" s="50"/>
      <c r="V195" s="50"/>
      <c r="W195" s="50"/>
      <c r="X195" s="50"/>
      <c r="Y195" s="6"/>
      <c r="Z195" s="27"/>
      <c r="AA195" s="27"/>
      <c r="AB195" s="6"/>
      <c r="AC195" s="6"/>
      <c r="AD195" s="6"/>
      <c r="AE195" s="6"/>
      <c r="AF195" s="6"/>
      <c r="AG195" s="6"/>
      <c r="AH195" s="6"/>
    </row>
    <row r="196" spans="1:34">
      <c r="A196" s="50"/>
      <c r="B196" s="50"/>
      <c r="C196" s="50"/>
      <c r="D196" s="50"/>
      <c r="E196" s="50"/>
      <c r="F196" s="50"/>
      <c r="G196" s="50"/>
      <c r="H196" s="50"/>
      <c r="I196" s="50"/>
      <c r="J196" s="39">
        <v>5032</v>
      </c>
      <c r="K196" s="39"/>
      <c r="L196" s="204">
        <f>L73</f>
        <v>14103.1</v>
      </c>
      <c r="M196" s="215">
        <f>M73</f>
        <v>15513.4</v>
      </c>
      <c r="N196" s="215">
        <f>N73</f>
        <v>17064.7</v>
      </c>
      <c r="O196" s="215">
        <f>O73</f>
        <v>18771.2</v>
      </c>
      <c r="P196" s="215">
        <f>P73</f>
        <v>20648.3</v>
      </c>
      <c r="Q196" s="50"/>
      <c r="R196" s="50"/>
      <c r="S196" s="50"/>
      <c r="T196" s="50"/>
      <c r="U196" s="50"/>
      <c r="V196" s="50"/>
      <c r="W196" s="50"/>
      <c r="X196" s="50"/>
      <c r="Y196" s="6"/>
      <c r="Z196" s="29"/>
      <c r="AA196" s="29"/>
      <c r="AB196" s="6"/>
      <c r="AC196" s="6"/>
      <c r="AD196" s="6"/>
      <c r="AE196" s="6"/>
      <c r="AF196" s="6"/>
      <c r="AG196" s="6"/>
      <c r="AH196" s="6"/>
    </row>
    <row r="197" spans="1:34">
      <c r="A197" s="50"/>
      <c r="B197" s="50"/>
      <c r="C197" s="50"/>
      <c r="D197" s="50"/>
      <c r="E197" s="50"/>
      <c r="F197" s="50"/>
      <c r="G197" s="50"/>
      <c r="H197" s="50"/>
      <c r="I197" s="50"/>
      <c r="J197" s="39">
        <v>5033</v>
      </c>
      <c r="K197" s="39"/>
      <c r="L197" s="47">
        <f>L81</f>
        <v>0</v>
      </c>
      <c r="M197" s="47">
        <f>M81</f>
        <v>0</v>
      </c>
      <c r="N197" s="47">
        <f>N81</f>
        <v>0</v>
      </c>
      <c r="O197" s="47">
        <f>O81</f>
        <v>0</v>
      </c>
      <c r="P197" s="47">
        <f>P81</f>
        <v>0</v>
      </c>
      <c r="Q197" s="50"/>
      <c r="R197" s="50"/>
      <c r="S197" s="50"/>
      <c r="T197" s="50"/>
      <c r="U197" s="50"/>
      <c r="V197" s="50"/>
      <c r="W197" s="50"/>
      <c r="X197" s="50"/>
      <c r="Y197" s="6"/>
      <c r="Z197" s="29"/>
      <c r="AA197" s="29"/>
      <c r="AB197" s="6"/>
      <c r="AC197" s="6"/>
      <c r="AD197" s="6"/>
      <c r="AE197" s="6"/>
      <c r="AF197" s="6"/>
      <c r="AG197" s="6"/>
      <c r="AH197" s="6"/>
    </row>
    <row r="198" spans="1:34">
      <c r="A198" s="50"/>
      <c r="B198" s="50"/>
      <c r="C198" s="50"/>
      <c r="D198" s="50"/>
      <c r="E198" s="50"/>
      <c r="F198" s="50"/>
      <c r="G198" s="50"/>
      <c r="H198" s="50"/>
      <c r="I198" s="50"/>
      <c r="J198" s="39">
        <v>5042</v>
      </c>
      <c r="K198" s="39"/>
      <c r="L198" s="47">
        <f>L87+L117</f>
        <v>0</v>
      </c>
      <c r="M198" s="215">
        <f>M87+M117</f>
        <v>0</v>
      </c>
      <c r="N198" s="47">
        <f>N87+N117</f>
        <v>0</v>
      </c>
      <c r="O198" s="47">
        <f>O87+O117</f>
        <v>0</v>
      </c>
      <c r="P198" s="47">
        <f>P87+P117</f>
        <v>0</v>
      </c>
      <c r="Q198" s="50"/>
      <c r="R198" s="50"/>
      <c r="S198" s="50"/>
      <c r="T198" s="50"/>
      <c r="U198" s="50"/>
      <c r="V198" s="50"/>
      <c r="W198" s="50"/>
      <c r="X198" s="50"/>
      <c r="Y198" s="6"/>
      <c r="Z198" s="29"/>
      <c r="AA198" s="29"/>
      <c r="AB198" s="6"/>
      <c r="AC198" s="6"/>
      <c r="AD198" s="6"/>
      <c r="AE198" s="6"/>
      <c r="AF198" s="6"/>
      <c r="AG198" s="6"/>
      <c r="AH198" s="6"/>
    </row>
    <row r="199" spans="1:34">
      <c r="A199" s="50"/>
      <c r="B199" s="50"/>
      <c r="C199" s="50"/>
      <c r="D199" s="50"/>
      <c r="E199" s="50"/>
      <c r="F199" s="50"/>
      <c r="G199" s="50"/>
      <c r="H199" s="50"/>
      <c r="I199" s="50"/>
      <c r="J199" s="39">
        <v>5051</v>
      </c>
      <c r="K199" s="39"/>
      <c r="L199" s="204">
        <f>L70+L14-L200+L103+L106+L107</f>
        <v>20457.7</v>
      </c>
      <c r="M199" s="204">
        <f>M70+M14-M200+M103+M106+M107</f>
        <v>22503.4</v>
      </c>
      <c r="N199" s="204">
        <f>N70+N14-N200+N103+N106+N107</f>
        <v>24753.8</v>
      </c>
      <c r="O199" s="204">
        <f>O70+O14-O200+O103+O106+O107</f>
        <v>27229.200000000004</v>
      </c>
      <c r="P199" s="204">
        <f>P70+P14-P200+P103+P106+P107</f>
        <v>29952.099999999995</v>
      </c>
      <c r="Q199" s="50"/>
      <c r="R199" s="50"/>
      <c r="S199" s="50"/>
      <c r="T199" s="50"/>
      <c r="U199" s="50"/>
      <c r="V199" s="50"/>
      <c r="W199" s="50"/>
      <c r="X199" s="50"/>
    </row>
    <row r="200" spans="1:34">
      <c r="A200" s="50"/>
      <c r="B200" s="50"/>
      <c r="C200" s="50"/>
      <c r="D200" s="50"/>
      <c r="E200" s="50"/>
      <c r="F200" s="50"/>
      <c r="G200" s="50"/>
      <c r="H200" s="50"/>
      <c r="I200" s="50"/>
      <c r="J200" s="39">
        <v>5052</v>
      </c>
      <c r="K200" s="39"/>
      <c r="L200" s="47">
        <f>197.8+L148</f>
        <v>204.8</v>
      </c>
      <c r="M200" s="255">
        <f>ROUND((L200*1.1),1)</f>
        <v>225.3</v>
      </c>
      <c r="N200" s="255">
        <f>ROUND((M200*1.1),1)</f>
        <v>247.8</v>
      </c>
      <c r="O200" s="255">
        <f>ROUND((N200*1.1),1)</f>
        <v>272.60000000000002</v>
      </c>
      <c r="P200" s="255">
        <f>ROUND((O200*1.1),1)</f>
        <v>299.89999999999998</v>
      </c>
      <c r="Q200" s="50"/>
      <c r="R200" s="50"/>
      <c r="S200" s="50"/>
      <c r="T200" s="50"/>
      <c r="U200" s="50"/>
      <c r="V200" s="50"/>
      <c r="W200" s="50"/>
      <c r="X200" s="50"/>
    </row>
    <row r="201" spans="1:34">
      <c r="A201" s="50"/>
      <c r="B201" s="50"/>
      <c r="C201" s="50"/>
      <c r="D201" s="50"/>
      <c r="E201" s="50"/>
      <c r="F201" s="50"/>
      <c r="G201" s="50"/>
      <c r="H201" s="50"/>
      <c r="I201" s="50"/>
      <c r="J201" s="39">
        <v>5053</v>
      </c>
      <c r="K201" s="39"/>
      <c r="L201" s="47">
        <f>L11+L148</f>
        <v>2207</v>
      </c>
      <c r="M201" s="47">
        <f>M11+M148</f>
        <v>2357.6999999999998</v>
      </c>
      <c r="N201" s="47">
        <f>N11+N148</f>
        <v>2508.5</v>
      </c>
      <c r="O201" s="47">
        <f>O11+O148</f>
        <v>2709.4</v>
      </c>
      <c r="P201" s="47">
        <f>P11+P148</f>
        <v>3010.3</v>
      </c>
      <c r="Q201" s="50"/>
      <c r="R201" s="50"/>
      <c r="S201" s="50"/>
      <c r="T201" s="50"/>
      <c r="U201" s="50"/>
      <c r="V201" s="50"/>
      <c r="W201" s="50"/>
      <c r="X201" s="50"/>
    </row>
    <row r="202" spans="1:34">
      <c r="A202" s="50"/>
      <c r="B202" s="50"/>
      <c r="C202" s="50"/>
      <c r="D202" s="50"/>
      <c r="E202" s="50"/>
      <c r="F202" s="50"/>
      <c r="G202" s="50"/>
      <c r="H202" s="50"/>
      <c r="I202" s="50"/>
      <c r="J202" s="39">
        <v>5061</v>
      </c>
      <c r="K202" s="39"/>
      <c r="L202" s="47">
        <f>L8+L90</f>
        <v>0</v>
      </c>
      <c r="M202" s="255">
        <f>ROUND((L202*1.1),1)</f>
        <v>0</v>
      </c>
      <c r="N202" s="255">
        <f>ROUND((M202*1.1),1)</f>
        <v>0</v>
      </c>
      <c r="O202" s="255">
        <f>ROUND((N202*1.1),1)</f>
        <v>0</v>
      </c>
      <c r="P202" s="255">
        <f>ROUND((O202*1.1),1)</f>
        <v>0</v>
      </c>
      <c r="Q202" s="50"/>
      <c r="R202" s="50"/>
      <c r="S202" s="50"/>
      <c r="T202" s="50"/>
      <c r="U202" s="50"/>
      <c r="V202" s="50"/>
      <c r="W202" s="50"/>
      <c r="X202" s="50"/>
    </row>
    <row r="203" spans="1:34">
      <c r="A203" s="50"/>
      <c r="B203" s="50"/>
      <c r="C203" s="50"/>
      <c r="D203" s="50"/>
      <c r="E203" s="50"/>
      <c r="F203" s="50"/>
      <c r="G203" s="50"/>
      <c r="H203" s="50"/>
      <c r="I203" s="50"/>
      <c r="J203" s="39">
        <v>5062</v>
      </c>
      <c r="K203" s="39"/>
      <c r="L203" s="47">
        <f>L51+L54</f>
        <v>14713.3</v>
      </c>
      <c r="M203" s="47">
        <f>M51+M54</f>
        <v>16184.6</v>
      </c>
      <c r="N203" s="47">
        <f>N51+N54</f>
        <v>17803.099999999999</v>
      </c>
      <c r="O203" s="47">
        <f>O51+O54</f>
        <v>19583.400000000001</v>
      </c>
      <c r="P203" s="47">
        <f>P51+P54</f>
        <v>21541.7</v>
      </c>
      <c r="Q203" s="50"/>
      <c r="R203" s="50"/>
      <c r="S203" s="50"/>
      <c r="T203" s="50"/>
      <c r="U203" s="50"/>
      <c r="V203" s="50"/>
      <c r="W203" s="50"/>
      <c r="X203" s="50"/>
    </row>
    <row r="204" spans="1:34">
      <c r="A204" s="50"/>
      <c r="B204" s="50"/>
      <c r="C204" s="50"/>
      <c r="D204" s="50"/>
      <c r="E204" s="50"/>
      <c r="F204" s="50"/>
      <c r="G204" s="50"/>
      <c r="H204" s="50"/>
      <c r="I204" s="50"/>
      <c r="J204" s="39">
        <v>5070</v>
      </c>
      <c r="K204" s="39"/>
      <c r="L204" s="47">
        <f>L115</f>
        <v>0</v>
      </c>
      <c r="M204" s="47">
        <f>M115</f>
        <v>0</v>
      </c>
      <c r="N204" s="47">
        <f>N115</f>
        <v>0</v>
      </c>
      <c r="O204" s="47">
        <f>O115</f>
        <v>0</v>
      </c>
      <c r="P204" s="47">
        <f>P115</f>
        <v>0</v>
      </c>
      <c r="Q204" s="50"/>
      <c r="R204" s="50"/>
      <c r="S204" s="50"/>
      <c r="T204" s="50"/>
      <c r="U204" s="50"/>
      <c r="V204" s="50"/>
      <c r="W204" s="50"/>
      <c r="X204" s="50"/>
    </row>
    <row r="205" spans="1:34">
      <c r="A205" s="50"/>
      <c r="B205" s="50"/>
      <c r="C205" s="50"/>
      <c r="D205" s="50"/>
      <c r="E205" s="50"/>
      <c r="F205" s="50"/>
      <c r="G205" s="50"/>
      <c r="H205" s="50"/>
      <c r="I205" s="50"/>
      <c r="J205" s="39"/>
      <c r="K205" s="39" t="s">
        <v>176</v>
      </c>
      <c r="L205" s="47">
        <f>SUM(L190:L204)</f>
        <v>51685.900000000009</v>
      </c>
      <c r="M205" s="47">
        <f>SUM(M190:M204)</f>
        <v>56784.4</v>
      </c>
      <c r="N205" s="47">
        <f>SUM(N190:N204)</f>
        <v>62377.9</v>
      </c>
      <c r="O205" s="47">
        <f>SUM(O190:O204)</f>
        <v>68565.800000000017</v>
      </c>
      <c r="P205" s="47">
        <f>SUM(P190:P204)</f>
        <v>75452.3</v>
      </c>
      <c r="Q205" s="50"/>
      <c r="R205" s="50"/>
      <c r="S205" s="50"/>
      <c r="T205" s="50"/>
      <c r="U205" s="50"/>
      <c r="V205" s="50"/>
      <c r="W205" s="50"/>
      <c r="X205" s="50"/>
    </row>
    <row r="206" spans="1:34">
      <c r="A206" s="50"/>
      <c r="B206" s="50"/>
      <c r="C206" s="50"/>
      <c r="D206" s="50"/>
      <c r="E206" s="50"/>
      <c r="F206" s="50"/>
      <c r="G206" s="50"/>
      <c r="H206" s="50"/>
      <c r="I206" s="50"/>
      <c r="J206" s="39" t="s">
        <v>178</v>
      </c>
      <c r="K206" s="39"/>
      <c r="L206" s="47">
        <f>L40+L108</f>
        <v>0</v>
      </c>
      <c r="M206" s="47">
        <f>M40+M108</f>
        <v>0</v>
      </c>
      <c r="N206" s="47">
        <f>N40+N108</f>
        <v>0</v>
      </c>
      <c r="O206" s="47">
        <f>O40+O108</f>
        <v>0</v>
      </c>
      <c r="P206" s="47">
        <f>P40+P108</f>
        <v>0</v>
      </c>
      <c r="Q206" s="50"/>
      <c r="R206" s="50"/>
      <c r="S206" s="50"/>
      <c r="T206" s="50"/>
      <c r="U206" s="50"/>
      <c r="V206" s="50"/>
      <c r="W206" s="50"/>
      <c r="X206" s="50"/>
    </row>
    <row r="207" spans="1:34">
      <c r="A207" s="50"/>
      <c r="B207" s="50"/>
      <c r="C207" s="50"/>
      <c r="D207" s="50"/>
      <c r="E207" s="50"/>
      <c r="F207" s="50"/>
      <c r="G207" s="50"/>
      <c r="H207" s="50"/>
      <c r="I207" s="50"/>
      <c r="J207" s="39" t="s">
        <v>179</v>
      </c>
      <c r="K207" s="39"/>
      <c r="L207" s="47">
        <f>L44</f>
        <v>0</v>
      </c>
      <c r="M207" s="47">
        <f>M44</f>
        <v>0</v>
      </c>
      <c r="N207" s="47">
        <f>N44</f>
        <v>0</v>
      </c>
      <c r="O207" s="47">
        <f>O44</f>
        <v>0</v>
      </c>
      <c r="P207" s="47">
        <f>P44</f>
        <v>0</v>
      </c>
      <c r="Q207" s="50"/>
      <c r="R207" s="50"/>
      <c r="S207" s="50"/>
      <c r="T207" s="50"/>
      <c r="U207" s="50"/>
      <c r="V207" s="50"/>
      <c r="W207" s="50"/>
      <c r="X207" s="50"/>
    </row>
    <row r="208" spans="1:34">
      <c r="A208" s="50"/>
      <c r="B208" s="50"/>
      <c r="C208" s="50"/>
      <c r="D208" s="50"/>
      <c r="E208" s="50"/>
      <c r="F208" s="50"/>
      <c r="G208" s="50"/>
      <c r="H208" s="50"/>
      <c r="I208" s="50"/>
      <c r="J208" s="39" t="s">
        <v>180</v>
      </c>
      <c r="K208" s="39"/>
      <c r="L208" s="47">
        <f>L190+L191+L192+L193+L196+L197+L198+L199+L200+L201+L202+L203</f>
        <v>51685.900000000009</v>
      </c>
      <c r="M208" s="47">
        <f>M190+M191+M192+M193+M196+M197+M198+M199+M200+M201+M202+M203</f>
        <v>56784.4</v>
      </c>
      <c r="N208" s="47">
        <f>N190+N191+N192+N193+N196+N197+N198+N199+N200+N201+N202+N203</f>
        <v>62377.9</v>
      </c>
      <c r="O208" s="47">
        <f>O190+O191+O192+O193+O196+O197+O198+O199+O200+O201+O202+O203</f>
        <v>68565.800000000017</v>
      </c>
      <c r="P208" s="47">
        <f>P190+P191+P192+P193+P196+P197+P198+P199+P200+P201+P202+P203</f>
        <v>75452.3</v>
      </c>
      <c r="Q208" s="50"/>
      <c r="R208" s="50"/>
      <c r="S208" s="50"/>
      <c r="T208" s="50"/>
      <c r="U208" s="50"/>
      <c r="V208" s="50"/>
      <c r="W208" s="50"/>
      <c r="X208" s="50"/>
    </row>
    <row r="209" spans="1:24">
      <c r="A209" s="50"/>
      <c r="B209" s="50"/>
      <c r="C209" s="50"/>
      <c r="D209" s="50"/>
      <c r="E209" s="50"/>
      <c r="F209" s="50"/>
      <c r="G209" s="50"/>
      <c r="H209" s="50"/>
      <c r="I209" s="50"/>
      <c r="J209" s="39" t="s">
        <v>181</v>
      </c>
      <c r="K209" s="39"/>
      <c r="L209" s="47">
        <f>L206+L207+L195+L194</f>
        <v>0</v>
      </c>
      <c r="M209" s="47">
        <f>M206+M207+M195+M194</f>
        <v>0</v>
      </c>
      <c r="N209" s="47">
        <f>N206+N207+N195+N194</f>
        <v>0</v>
      </c>
      <c r="O209" s="47">
        <f>O206+O207+O195+O194</f>
        <v>0</v>
      </c>
      <c r="P209" s="47">
        <f>P206+P207+P195+P194</f>
        <v>0</v>
      </c>
      <c r="Q209" s="50"/>
      <c r="R209" s="50"/>
      <c r="S209" s="50"/>
      <c r="T209" s="50"/>
      <c r="U209" s="50"/>
      <c r="V209" s="50"/>
      <c r="W209" s="50"/>
      <c r="X209" s="50"/>
    </row>
    <row r="210" spans="1:24">
      <c r="A210" s="50"/>
      <c r="B210" s="50"/>
      <c r="C210" s="50"/>
      <c r="D210" s="50"/>
      <c r="E210" s="50"/>
      <c r="F210" s="50"/>
      <c r="G210" s="50"/>
      <c r="H210" s="50"/>
      <c r="I210" s="50"/>
      <c r="J210" s="39" t="s">
        <v>182</v>
      </c>
      <c r="K210" s="39"/>
      <c r="L210" s="47">
        <f>L204</f>
        <v>0</v>
      </c>
      <c r="M210" s="47">
        <f>M204</f>
        <v>0</v>
      </c>
      <c r="N210" s="47">
        <f>N204</f>
        <v>0</v>
      </c>
      <c r="O210" s="47">
        <f>O204</f>
        <v>0</v>
      </c>
      <c r="P210" s="47">
        <f>P204</f>
        <v>0</v>
      </c>
      <c r="Q210" s="50"/>
      <c r="R210" s="50"/>
      <c r="S210" s="50"/>
      <c r="T210" s="50"/>
      <c r="U210" s="50"/>
      <c r="V210" s="50"/>
      <c r="W210" s="50"/>
      <c r="X210" s="50"/>
    </row>
    <row r="211" spans="1:24">
      <c r="A211" s="50"/>
      <c r="B211" s="50"/>
      <c r="C211" s="50"/>
      <c r="D211" s="50"/>
      <c r="E211" s="50"/>
      <c r="F211" s="50"/>
      <c r="G211" s="50"/>
      <c r="H211" s="50"/>
      <c r="I211" s="50"/>
      <c r="J211" s="39" t="s">
        <v>183</v>
      </c>
      <c r="K211" s="39"/>
      <c r="L211" s="47">
        <f>SUM(L208:L210)</f>
        <v>51685.900000000009</v>
      </c>
      <c r="M211" s="47">
        <f>SUM(M208:M210)</f>
        <v>56784.4</v>
      </c>
      <c r="N211" s="47">
        <f>SUM(N208:N210)</f>
        <v>62377.9</v>
      </c>
      <c r="O211" s="47">
        <f>SUM(O208:O210)</f>
        <v>68565.800000000017</v>
      </c>
      <c r="P211" s="47">
        <f>SUM(P208:P210)</f>
        <v>75452.3</v>
      </c>
      <c r="Q211" s="50"/>
      <c r="R211" s="50"/>
      <c r="S211" s="50"/>
      <c r="T211" s="50"/>
      <c r="U211" s="50"/>
      <c r="V211" s="50"/>
      <c r="W211" s="50"/>
      <c r="X211" s="50"/>
    </row>
    <row r="212" spans="1:24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1">
        <f>L174-L208</f>
        <v>0</v>
      </c>
      <c r="M212" s="51">
        <f>M174-M208</f>
        <v>0</v>
      </c>
      <c r="N212" s="51">
        <f>N174-N208</f>
        <v>0</v>
      </c>
      <c r="O212" s="51">
        <f>O174-O208</f>
        <v>0</v>
      </c>
      <c r="P212" s="51">
        <f>P174-P208</f>
        <v>0</v>
      </c>
      <c r="Q212" s="50"/>
      <c r="R212" s="50"/>
      <c r="S212" s="50"/>
      <c r="T212" s="50"/>
      <c r="U212" s="50"/>
      <c r="V212" s="50"/>
      <c r="W212" s="50"/>
      <c r="X212" s="50"/>
    </row>
    <row r="213" spans="1:24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1">
        <f>L177-L209</f>
        <v>0</v>
      </c>
      <c r="M213" s="51">
        <f>M177-M209</f>
        <v>0</v>
      </c>
      <c r="N213" s="51">
        <f>N177-N209</f>
        <v>0</v>
      </c>
      <c r="O213" s="51">
        <f>O177-O209</f>
        <v>0</v>
      </c>
      <c r="P213" s="51">
        <f>P177-P209</f>
        <v>0</v>
      </c>
      <c r="Q213" s="50"/>
      <c r="R213" s="50"/>
      <c r="S213" s="50"/>
      <c r="T213" s="50"/>
      <c r="U213" s="50"/>
      <c r="V213" s="50"/>
      <c r="W213" s="50"/>
      <c r="X213" s="50"/>
    </row>
    <row r="214" spans="1:24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2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</row>
    <row r="215" spans="1:24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2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</row>
    <row r="216" spans="1:24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2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</row>
    <row r="217" spans="1:24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2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</row>
    <row r="218" spans="1:24">
      <c r="P218" s="3"/>
    </row>
    <row r="219" spans="1:24">
      <c r="P219" s="3"/>
    </row>
    <row r="220" spans="1:24">
      <c r="P220" s="3"/>
    </row>
    <row r="221" spans="1:24">
      <c r="P221" s="3"/>
    </row>
    <row r="222" spans="1:24">
      <c r="P222" s="3"/>
    </row>
    <row r="223" spans="1:24">
      <c r="P223" s="3"/>
    </row>
    <row r="224" spans="1:24">
      <c r="P224" s="3"/>
    </row>
    <row r="225" spans="16:16">
      <c r="P225" s="3"/>
    </row>
    <row r="226" spans="16:16">
      <c r="P226" s="3"/>
    </row>
    <row r="227" spans="16:16">
      <c r="P227" s="3"/>
    </row>
    <row r="228" spans="16:16">
      <c r="P228" s="3"/>
    </row>
    <row r="229" spans="16:16">
      <c r="P229" s="3"/>
    </row>
    <row r="230" spans="16:16">
      <c r="P230" s="3"/>
    </row>
    <row r="231" spans="16:16">
      <c r="P231" s="3"/>
    </row>
    <row r="232" spans="16:16">
      <c r="P232" s="3"/>
    </row>
    <row r="233" spans="16:16">
      <c r="P233" s="3"/>
    </row>
    <row r="234" spans="16:16">
      <c r="P234" s="3"/>
    </row>
    <row r="235" spans="16:16">
      <c r="P235" s="3"/>
    </row>
    <row r="236" spans="16:16">
      <c r="P236" s="3"/>
    </row>
    <row r="237" spans="16:16">
      <c r="P237" s="3"/>
    </row>
    <row r="238" spans="16:16">
      <c r="P238" s="3"/>
    </row>
    <row r="239" spans="16:16">
      <c r="P239" s="3"/>
    </row>
    <row r="240" spans="16:16">
      <c r="P240" s="3"/>
    </row>
    <row r="241" spans="16:16">
      <c r="P241" s="3"/>
    </row>
    <row r="242" spans="16:16">
      <c r="P242" s="3"/>
    </row>
    <row r="243" spans="16:16">
      <c r="P243" s="3"/>
    </row>
    <row r="244" spans="16:16">
      <c r="P244" s="3"/>
    </row>
    <row r="245" spans="16:16">
      <c r="P245" s="3"/>
    </row>
    <row r="246" spans="16:16">
      <c r="P246" s="3"/>
    </row>
    <row r="247" spans="16:16">
      <c r="P247" s="3"/>
    </row>
    <row r="248" spans="16:16">
      <c r="P248" s="3"/>
    </row>
    <row r="249" spans="16:16">
      <c r="P249" s="3"/>
    </row>
    <row r="250" spans="16:16">
      <c r="P250" s="3"/>
    </row>
    <row r="251" spans="16:16">
      <c r="P251" s="3"/>
    </row>
    <row r="252" spans="16:16">
      <c r="P252" s="3"/>
    </row>
    <row r="253" spans="16:16">
      <c r="P253" s="3"/>
    </row>
    <row r="254" spans="16:16">
      <c r="P254" s="3"/>
    </row>
    <row r="255" spans="16:16">
      <c r="P255" s="3"/>
    </row>
    <row r="256" spans="16:16">
      <c r="P256" s="3"/>
    </row>
    <row r="257" spans="16:16">
      <c r="P257" s="3"/>
    </row>
    <row r="258" spans="16:16">
      <c r="P258" s="3"/>
    </row>
    <row r="259" spans="16:16">
      <c r="P259" s="3"/>
    </row>
    <row r="260" spans="16:16">
      <c r="P260" s="3"/>
    </row>
    <row r="261" spans="16:16">
      <c r="P261" s="3"/>
    </row>
    <row r="262" spans="16:16">
      <c r="P262" s="3"/>
    </row>
    <row r="263" spans="16:16">
      <c r="P263" s="3"/>
    </row>
    <row r="264" spans="16:16">
      <c r="P264" s="3"/>
    </row>
    <row r="265" spans="16:16">
      <c r="P265" s="3"/>
    </row>
    <row r="266" spans="16:16">
      <c r="P266" s="3"/>
    </row>
    <row r="267" spans="16:16">
      <c r="P267" s="3"/>
    </row>
    <row r="268" spans="16:16">
      <c r="P268" s="3"/>
    </row>
    <row r="269" spans="16:16">
      <c r="P269" s="3"/>
    </row>
    <row r="270" spans="16:16">
      <c r="P270" s="3"/>
    </row>
    <row r="271" spans="16:16">
      <c r="P271" s="3"/>
    </row>
    <row r="272" spans="16:16">
      <c r="P272" s="3"/>
    </row>
    <row r="273" spans="16:16">
      <c r="P273" s="3"/>
    </row>
    <row r="274" spans="16:16">
      <c r="P274" s="3"/>
    </row>
    <row r="275" spans="16:16">
      <c r="P275" s="3"/>
    </row>
    <row r="276" spans="16:16">
      <c r="P276" s="3"/>
    </row>
    <row r="277" spans="16:16">
      <c r="P277" s="3"/>
    </row>
    <row r="278" spans="16:16">
      <c r="P278" s="3"/>
    </row>
    <row r="279" spans="16:16">
      <c r="P279" s="3"/>
    </row>
    <row r="280" spans="16:16">
      <c r="P280" s="3"/>
    </row>
    <row r="281" spans="16:16">
      <c r="P281" s="3"/>
    </row>
    <row r="282" spans="16:16">
      <c r="P282" s="3"/>
    </row>
    <row r="283" spans="16:16">
      <c r="P283" s="3"/>
    </row>
    <row r="284" spans="16:16">
      <c r="P284" s="3"/>
    </row>
    <row r="285" spans="16:16">
      <c r="P285" s="3"/>
    </row>
    <row r="286" spans="16:16">
      <c r="P286" s="3"/>
    </row>
    <row r="287" spans="16:16">
      <c r="P287" s="3"/>
    </row>
    <row r="288" spans="16:16">
      <c r="P288" s="3"/>
    </row>
    <row r="289" spans="16:16">
      <c r="P289" s="3"/>
    </row>
    <row r="290" spans="16:16">
      <c r="P290" s="3"/>
    </row>
    <row r="291" spans="16:16">
      <c r="P291" s="3"/>
    </row>
    <row r="292" spans="16:16">
      <c r="P292" s="3"/>
    </row>
    <row r="293" spans="16:16">
      <c r="P293" s="3"/>
    </row>
    <row r="294" spans="16:16">
      <c r="P294" s="3"/>
    </row>
    <row r="295" spans="16:16">
      <c r="P295" s="3"/>
    </row>
    <row r="296" spans="16:16">
      <c r="P296" s="3"/>
    </row>
    <row r="297" spans="16:16">
      <c r="P297" s="3"/>
    </row>
    <row r="298" spans="16:16">
      <c r="P298" s="3"/>
    </row>
    <row r="299" spans="16:16">
      <c r="P299" s="3"/>
    </row>
    <row r="300" spans="16:16">
      <c r="P300" s="3"/>
    </row>
    <row r="301" spans="16:16">
      <c r="P301" s="3"/>
    </row>
    <row r="302" spans="16:16">
      <c r="P302" s="3"/>
    </row>
    <row r="303" spans="16:16">
      <c r="P303" s="3"/>
    </row>
    <row r="304" spans="16:16">
      <c r="P304" s="3"/>
    </row>
    <row r="305" spans="16:16">
      <c r="P305" s="3"/>
    </row>
    <row r="306" spans="16:16">
      <c r="P306" s="3"/>
    </row>
    <row r="307" spans="16:16">
      <c r="P307" s="3"/>
    </row>
    <row r="308" spans="16:16">
      <c r="P308" s="3"/>
    </row>
    <row r="309" spans="16:16">
      <c r="P309" s="3"/>
    </row>
    <row r="310" spans="16:16">
      <c r="P310" s="3"/>
    </row>
    <row r="311" spans="16:16">
      <c r="P311" s="3"/>
    </row>
    <row r="312" spans="16:16">
      <c r="P312" s="3"/>
    </row>
    <row r="313" spans="16:16">
      <c r="P313" s="3"/>
    </row>
    <row r="314" spans="16:16">
      <c r="P314" s="3"/>
    </row>
    <row r="315" spans="16:16">
      <c r="P315" s="3"/>
    </row>
    <row r="316" spans="16:16">
      <c r="P316" s="3"/>
    </row>
    <row r="317" spans="16:16">
      <c r="P317" s="3"/>
    </row>
    <row r="318" spans="16:16">
      <c r="P318" s="3"/>
    </row>
    <row r="319" spans="16:16">
      <c r="P319" s="3"/>
    </row>
    <row r="320" spans="16:16">
      <c r="P320" s="3"/>
    </row>
    <row r="321" spans="16:16">
      <c r="P321" s="3"/>
    </row>
    <row r="322" spans="16:16">
      <c r="P322" s="3"/>
    </row>
    <row r="323" spans="16:16">
      <c r="P323" s="3"/>
    </row>
    <row r="324" spans="16:16">
      <c r="P324" s="3"/>
    </row>
    <row r="325" spans="16:16">
      <c r="P325" s="3"/>
    </row>
    <row r="326" spans="16:16">
      <c r="P326" s="3"/>
    </row>
    <row r="327" spans="16:16">
      <c r="P327" s="3"/>
    </row>
    <row r="328" spans="16:16">
      <c r="P328" s="3"/>
    </row>
    <row r="329" spans="16:16">
      <c r="P329" s="3"/>
    </row>
    <row r="330" spans="16:16">
      <c r="P330" s="3"/>
    </row>
    <row r="331" spans="16:16">
      <c r="P331" s="3"/>
    </row>
    <row r="332" spans="16:16">
      <c r="P332" s="3"/>
    </row>
    <row r="333" spans="16:16">
      <c r="P333" s="3"/>
    </row>
    <row r="334" spans="16:16">
      <c r="P334" s="3"/>
    </row>
    <row r="335" spans="16:16">
      <c r="P335" s="3"/>
    </row>
    <row r="336" spans="16:16">
      <c r="P336" s="3"/>
    </row>
    <row r="337" spans="16:16">
      <c r="P337" s="3"/>
    </row>
    <row r="338" spans="16:16">
      <c r="P338" s="3"/>
    </row>
    <row r="339" spans="16:16">
      <c r="P339" s="3"/>
    </row>
    <row r="340" spans="16:16">
      <c r="P340" s="3"/>
    </row>
    <row r="341" spans="16:16">
      <c r="P341" s="3"/>
    </row>
    <row r="342" spans="16:16">
      <c r="P342" s="3"/>
    </row>
    <row r="343" spans="16:16">
      <c r="P343" s="3"/>
    </row>
    <row r="344" spans="16:16">
      <c r="P344" s="3"/>
    </row>
    <row r="345" spans="16:16">
      <c r="P345" s="3"/>
    </row>
    <row r="346" spans="16:16">
      <c r="P346" s="3"/>
    </row>
    <row r="347" spans="16:16">
      <c r="P347" s="3"/>
    </row>
    <row r="348" spans="16:16">
      <c r="P348" s="3"/>
    </row>
    <row r="349" spans="16:16">
      <c r="P349" s="3"/>
    </row>
    <row r="350" spans="16:16">
      <c r="P350" s="3"/>
    </row>
    <row r="351" spans="16:16">
      <c r="P351" s="3"/>
    </row>
    <row r="352" spans="16:16">
      <c r="P352" s="3"/>
    </row>
    <row r="353" spans="16:16">
      <c r="P353" s="3"/>
    </row>
    <row r="354" spans="16:16">
      <c r="P354" s="3"/>
    </row>
    <row r="355" spans="16:16">
      <c r="P355" s="3"/>
    </row>
    <row r="356" spans="16:16">
      <c r="P356" s="3"/>
    </row>
    <row r="357" spans="16:16">
      <c r="P357" s="3"/>
    </row>
    <row r="358" spans="16:16">
      <c r="P358" s="3"/>
    </row>
    <row r="359" spans="16:16">
      <c r="P359" s="3"/>
    </row>
    <row r="360" spans="16:16">
      <c r="P360" s="3"/>
    </row>
    <row r="361" spans="16:16">
      <c r="P361" s="3"/>
    </row>
    <row r="362" spans="16:16">
      <c r="P362" s="3"/>
    </row>
    <row r="363" spans="16:16">
      <c r="P363" s="3"/>
    </row>
    <row r="364" spans="16:16">
      <c r="P364" s="3"/>
    </row>
    <row r="365" spans="16:16">
      <c r="P365" s="3"/>
    </row>
    <row r="366" spans="16:16">
      <c r="P366" s="3"/>
    </row>
    <row r="367" spans="16:16">
      <c r="P367" s="3"/>
    </row>
    <row r="368" spans="16:16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  <row r="866" spans="16:16">
      <c r="P866" s="3"/>
    </row>
    <row r="867" spans="16:16">
      <c r="P867" s="3"/>
    </row>
    <row r="868" spans="16:16">
      <c r="P868" s="3"/>
    </row>
    <row r="869" spans="16:16">
      <c r="P869" s="3"/>
    </row>
    <row r="870" spans="16:16">
      <c r="P870" s="3"/>
    </row>
    <row r="871" spans="16:16">
      <c r="P871" s="3"/>
    </row>
    <row r="872" spans="16:16">
      <c r="P872" s="3"/>
    </row>
    <row r="873" spans="16:16">
      <c r="P873" s="3"/>
    </row>
    <row r="874" spans="16:16">
      <c r="P874" s="3"/>
    </row>
    <row r="875" spans="16:16">
      <c r="P875" s="3"/>
    </row>
    <row r="876" spans="16:16">
      <c r="P876" s="3"/>
    </row>
    <row r="877" spans="16:16">
      <c r="P877" s="3"/>
    </row>
    <row r="878" spans="16:16">
      <c r="P878" s="3"/>
    </row>
    <row r="879" spans="16:16">
      <c r="P879" s="3"/>
    </row>
    <row r="880" spans="16:16">
      <c r="P880" s="3"/>
    </row>
    <row r="881" spans="16:16">
      <c r="P881" s="3"/>
    </row>
    <row r="882" spans="16:16">
      <c r="P882" s="3"/>
    </row>
    <row r="883" spans="16:16">
      <c r="P883" s="3"/>
    </row>
    <row r="884" spans="16:16">
      <c r="P884" s="3"/>
    </row>
    <row r="885" spans="16:16">
      <c r="P885" s="3"/>
    </row>
    <row r="886" spans="16:16">
      <c r="P886" s="3"/>
    </row>
    <row r="887" spans="16:16">
      <c r="P887" s="3"/>
    </row>
    <row r="888" spans="16:16">
      <c r="P888" s="3"/>
    </row>
    <row r="889" spans="16:16">
      <c r="P889" s="3"/>
    </row>
    <row r="890" spans="16:16">
      <c r="P890" s="3"/>
    </row>
    <row r="891" spans="16:16">
      <c r="P891" s="3"/>
    </row>
    <row r="892" spans="16:16">
      <c r="P892" s="3"/>
    </row>
    <row r="893" spans="16:16">
      <c r="P893" s="3"/>
    </row>
    <row r="894" spans="16:16">
      <c r="P894" s="3"/>
    </row>
    <row r="895" spans="16:16">
      <c r="P895" s="3"/>
    </row>
    <row r="896" spans="16:16">
      <c r="P896" s="3"/>
    </row>
    <row r="897" spans="16:16">
      <c r="P897" s="3"/>
    </row>
    <row r="898" spans="16:16">
      <c r="P898" s="3"/>
    </row>
    <row r="899" spans="16:16">
      <c r="P899" s="3"/>
    </row>
    <row r="900" spans="16:16">
      <c r="P900" s="3"/>
    </row>
    <row r="901" spans="16:16">
      <c r="P901" s="3"/>
    </row>
    <row r="902" spans="16:16">
      <c r="P902" s="3"/>
    </row>
    <row r="903" spans="16:16">
      <c r="P903" s="3"/>
    </row>
    <row r="904" spans="16:16">
      <c r="P904" s="3"/>
    </row>
    <row r="905" spans="16:16">
      <c r="P905" s="3"/>
    </row>
    <row r="906" spans="16:16">
      <c r="P906" s="3"/>
    </row>
    <row r="907" spans="16:16">
      <c r="P907" s="3"/>
    </row>
    <row r="908" spans="16:16">
      <c r="P908" s="3"/>
    </row>
    <row r="909" spans="16:16">
      <c r="P909" s="3"/>
    </row>
    <row r="910" spans="16:16">
      <c r="P910" s="3"/>
    </row>
    <row r="911" spans="16:16">
      <c r="P911" s="3"/>
    </row>
    <row r="912" spans="16:16">
      <c r="P912" s="3"/>
    </row>
    <row r="913" spans="16:16">
      <c r="P913" s="3"/>
    </row>
    <row r="914" spans="16:16">
      <c r="P914" s="3"/>
    </row>
    <row r="915" spans="16:16">
      <c r="P915" s="3"/>
    </row>
    <row r="916" spans="16:16">
      <c r="P916" s="3"/>
    </row>
    <row r="917" spans="16:16">
      <c r="P917" s="3"/>
    </row>
    <row r="918" spans="16:16">
      <c r="P918" s="3"/>
    </row>
    <row r="919" spans="16:16">
      <c r="P919" s="3"/>
    </row>
    <row r="920" spans="16:16">
      <c r="P920" s="3"/>
    </row>
    <row r="921" spans="16:16">
      <c r="P921" s="3"/>
    </row>
    <row r="922" spans="16:16">
      <c r="P922" s="3"/>
    </row>
    <row r="923" spans="16:16">
      <c r="P923" s="3"/>
    </row>
    <row r="924" spans="16:16">
      <c r="P924" s="3"/>
    </row>
    <row r="925" spans="16:16">
      <c r="P925" s="3"/>
    </row>
    <row r="926" spans="16:16">
      <c r="P926" s="3"/>
    </row>
    <row r="927" spans="16:16">
      <c r="P927" s="3"/>
    </row>
    <row r="928" spans="16:16">
      <c r="P928" s="3"/>
    </row>
    <row r="929" spans="16:16">
      <c r="P929" s="3"/>
    </row>
    <row r="930" spans="16:16">
      <c r="P930" s="3"/>
    </row>
    <row r="931" spans="16:16">
      <c r="P931" s="3"/>
    </row>
    <row r="932" spans="16:16">
      <c r="P932" s="3"/>
    </row>
    <row r="933" spans="16:16">
      <c r="P933" s="3"/>
    </row>
    <row r="934" spans="16:16">
      <c r="P934" s="3"/>
    </row>
    <row r="935" spans="16:16">
      <c r="P935" s="3"/>
    </row>
    <row r="936" spans="16:16">
      <c r="P936" s="3"/>
    </row>
    <row r="937" spans="16:16">
      <c r="P937" s="3"/>
    </row>
    <row r="938" spans="16:16">
      <c r="P938" s="3"/>
    </row>
    <row r="939" spans="16:16">
      <c r="P939" s="3"/>
    </row>
    <row r="940" spans="16:16">
      <c r="P940" s="3"/>
    </row>
    <row r="941" spans="16:16">
      <c r="P941" s="3"/>
    </row>
    <row r="942" spans="16:16">
      <c r="P942" s="3"/>
    </row>
    <row r="943" spans="16:16">
      <c r="P943" s="3"/>
    </row>
    <row r="944" spans="16:16">
      <c r="P944" s="3"/>
    </row>
    <row r="945" spans="16:16">
      <c r="P945" s="3"/>
    </row>
    <row r="946" spans="16:16">
      <c r="P946" s="3"/>
    </row>
    <row r="947" spans="16:16">
      <c r="P947" s="3"/>
    </row>
    <row r="948" spans="16:16">
      <c r="P948" s="3"/>
    </row>
    <row r="949" spans="16:16">
      <c r="P949" s="3"/>
    </row>
    <row r="950" spans="16:16">
      <c r="P950" s="3"/>
    </row>
    <row r="951" spans="16:16">
      <c r="P951" s="3"/>
    </row>
    <row r="952" spans="16:16">
      <c r="P952" s="3"/>
    </row>
    <row r="953" spans="16:16">
      <c r="P953" s="3"/>
    </row>
    <row r="954" spans="16:16">
      <c r="P954" s="3"/>
    </row>
    <row r="955" spans="16:16">
      <c r="P955" s="3"/>
    </row>
    <row r="956" spans="16:16">
      <c r="P956" s="3"/>
    </row>
    <row r="957" spans="16:16">
      <c r="P957" s="3"/>
    </row>
    <row r="958" spans="16:16">
      <c r="P958" s="3"/>
    </row>
    <row r="959" spans="16:16">
      <c r="P959" s="3"/>
    </row>
    <row r="960" spans="16:16">
      <c r="P960" s="3"/>
    </row>
    <row r="961" spans="16:16">
      <c r="P961" s="3"/>
    </row>
    <row r="962" spans="16:16">
      <c r="P962" s="3"/>
    </row>
    <row r="963" spans="16:16">
      <c r="P963" s="3"/>
    </row>
    <row r="964" spans="16:16">
      <c r="P964" s="3"/>
    </row>
    <row r="965" spans="16:16">
      <c r="P965" s="3"/>
    </row>
    <row r="966" spans="16:16">
      <c r="P966" s="3"/>
    </row>
    <row r="967" spans="16:16">
      <c r="P967" s="3"/>
    </row>
    <row r="968" spans="16:16">
      <c r="P968" s="3"/>
    </row>
    <row r="969" spans="16:16">
      <c r="P969" s="3"/>
    </row>
    <row r="970" spans="16:16">
      <c r="P970" s="3"/>
    </row>
    <row r="971" spans="16:16">
      <c r="P971" s="3"/>
    </row>
    <row r="972" spans="16:16">
      <c r="P972" s="3"/>
    </row>
    <row r="973" spans="16:16">
      <c r="P973" s="3"/>
    </row>
    <row r="974" spans="16:16">
      <c r="P974" s="3"/>
    </row>
    <row r="975" spans="16:16">
      <c r="P975" s="3"/>
    </row>
    <row r="976" spans="16:16">
      <c r="P976" s="3"/>
    </row>
    <row r="977" spans="16:16">
      <c r="P977" s="3"/>
    </row>
    <row r="978" spans="16:16">
      <c r="P978" s="3"/>
    </row>
    <row r="979" spans="16:16">
      <c r="P979" s="3"/>
    </row>
    <row r="980" spans="16:16">
      <c r="P980" s="3"/>
    </row>
    <row r="981" spans="16:16">
      <c r="P981" s="3"/>
    </row>
    <row r="982" spans="16:16">
      <c r="P982" s="3"/>
    </row>
    <row r="983" spans="16:16">
      <c r="P983" s="3"/>
    </row>
    <row r="984" spans="16:16">
      <c r="P984" s="3"/>
    </row>
    <row r="985" spans="16:16">
      <c r="P985" s="3"/>
    </row>
    <row r="986" spans="16:16">
      <c r="P986" s="3"/>
    </row>
    <row r="987" spans="16:16">
      <c r="P987" s="3"/>
    </row>
    <row r="988" spans="16:16">
      <c r="P988" s="3"/>
    </row>
    <row r="989" spans="16:16">
      <c r="P989" s="3"/>
    </row>
    <row r="990" spans="16:16">
      <c r="P990" s="3"/>
    </row>
    <row r="991" spans="16:16">
      <c r="P991" s="3"/>
    </row>
    <row r="992" spans="16:16">
      <c r="P992" s="3"/>
    </row>
    <row r="993" spans="16:16">
      <c r="P993" s="3"/>
    </row>
    <row r="994" spans="16:16">
      <c r="P994" s="3"/>
    </row>
    <row r="995" spans="16:16">
      <c r="P995" s="3"/>
    </row>
    <row r="996" spans="16:16">
      <c r="P996" s="3"/>
    </row>
    <row r="997" spans="16:16">
      <c r="P997" s="3"/>
    </row>
    <row r="998" spans="16:16">
      <c r="P998" s="3"/>
    </row>
    <row r="999" spans="16:16">
      <c r="P999" s="3"/>
    </row>
    <row r="1000" spans="16:16">
      <c r="P1000" s="3"/>
    </row>
    <row r="1001" spans="16:16">
      <c r="P1001" s="3"/>
    </row>
    <row r="1002" spans="16:16">
      <c r="P1002" s="3"/>
    </row>
    <row r="1003" spans="16:16">
      <c r="P1003" s="3"/>
    </row>
    <row r="1004" spans="16:16">
      <c r="P1004" s="3"/>
    </row>
    <row r="1005" spans="16:16">
      <c r="P1005" s="3"/>
    </row>
    <row r="1006" spans="16:16">
      <c r="P1006" s="3"/>
    </row>
    <row r="1007" spans="16:16">
      <c r="P1007" s="3"/>
    </row>
    <row r="1008" spans="16:16">
      <c r="P1008" s="3"/>
    </row>
    <row r="1009" spans="16:16">
      <c r="P1009" s="3"/>
    </row>
    <row r="1010" spans="16:16">
      <c r="P1010" s="3"/>
    </row>
    <row r="1011" spans="16:16">
      <c r="P1011" s="3"/>
    </row>
    <row r="1012" spans="16:16">
      <c r="P1012" s="3"/>
    </row>
    <row r="1013" spans="16:16">
      <c r="P1013" s="3"/>
    </row>
    <row r="1014" spans="16:16">
      <c r="P1014" s="3"/>
    </row>
    <row r="1015" spans="16:16">
      <c r="P1015" s="3"/>
    </row>
    <row r="1016" spans="16:16">
      <c r="P1016" s="3"/>
    </row>
    <row r="1017" spans="16:16">
      <c r="P1017" s="3"/>
    </row>
    <row r="1018" spans="16:16">
      <c r="P1018" s="3"/>
    </row>
    <row r="1019" spans="16:16">
      <c r="P1019" s="3"/>
    </row>
    <row r="1020" spans="16:16">
      <c r="P1020" s="3"/>
    </row>
    <row r="1021" spans="16:16">
      <c r="P1021" s="3"/>
    </row>
    <row r="1022" spans="16:16">
      <c r="P1022" s="3"/>
    </row>
    <row r="1023" spans="16:16">
      <c r="P1023" s="3"/>
    </row>
    <row r="1024" spans="16:16">
      <c r="P1024" s="3"/>
    </row>
    <row r="1025" spans="16:16">
      <c r="P1025" s="3"/>
    </row>
    <row r="1026" spans="16:16">
      <c r="P1026" s="3"/>
    </row>
    <row r="1027" spans="16:16">
      <c r="P1027" s="3"/>
    </row>
    <row r="1028" spans="16:16">
      <c r="P1028" s="3"/>
    </row>
    <row r="1029" spans="16:16">
      <c r="P1029" s="3"/>
    </row>
    <row r="1030" spans="16:16">
      <c r="P1030" s="3"/>
    </row>
    <row r="1031" spans="16:16">
      <c r="P1031" s="3"/>
    </row>
    <row r="1032" spans="16:16">
      <c r="P1032" s="3"/>
    </row>
    <row r="1033" spans="16:16">
      <c r="P1033" s="3"/>
    </row>
    <row r="1034" spans="16:16">
      <c r="P1034" s="3"/>
    </row>
    <row r="1035" spans="16:16">
      <c r="P1035" s="3"/>
    </row>
    <row r="1036" spans="16:16">
      <c r="P1036" s="3"/>
    </row>
    <row r="1037" spans="16:16">
      <c r="P1037" s="3"/>
    </row>
    <row r="1038" spans="16:16">
      <c r="P1038" s="3"/>
    </row>
    <row r="1039" spans="16:16">
      <c r="P1039" s="3"/>
    </row>
    <row r="1040" spans="16:16">
      <c r="P1040" s="3"/>
    </row>
    <row r="1041" spans="16:16">
      <c r="P1041" s="3"/>
    </row>
    <row r="1042" spans="16:16">
      <c r="P1042" s="3"/>
    </row>
    <row r="1043" spans="16:16">
      <c r="P1043" s="3"/>
    </row>
    <row r="1044" spans="16:16">
      <c r="P1044" s="3"/>
    </row>
    <row r="1045" spans="16:16">
      <c r="P1045" s="3"/>
    </row>
    <row r="1046" spans="16:16">
      <c r="P1046" s="3"/>
    </row>
    <row r="1047" spans="16:16">
      <c r="P1047" s="3"/>
    </row>
    <row r="1048" spans="16:16">
      <c r="P1048" s="3"/>
    </row>
    <row r="1049" spans="16:16">
      <c r="P1049" s="3"/>
    </row>
    <row r="1050" spans="16:16">
      <c r="P1050" s="3"/>
    </row>
    <row r="1051" spans="16:16">
      <c r="P1051" s="3"/>
    </row>
    <row r="1052" spans="16:16">
      <c r="P1052" s="3"/>
    </row>
    <row r="1053" spans="16:16">
      <c r="P1053" s="3"/>
    </row>
    <row r="1054" spans="16:16">
      <c r="P1054" s="3"/>
    </row>
    <row r="1055" spans="16:16">
      <c r="P1055" s="3"/>
    </row>
    <row r="1056" spans="16:16">
      <c r="P1056" s="3"/>
    </row>
    <row r="1057" spans="16:16">
      <c r="P1057" s="3"/>
    </row>
    <row r="1058" spans="16:16">
      <c r="P1058" s="3"/>
    </row>
    <row r="1059" spans="16:16">
      <c r="P1059" s="3"/>
    </row>
    <row r="1060" spans="16:16">
      <c r="P1060" s="3"/>
    </row>
    <row r="1061" spans="16:16">
      <c r="P1061" s="3"/>
    </row>
    <row r="1062" spans="16:16">
      <c r="P1062" s="3"/>
    </row>
    <row r="1063" spans="16:16">
      <c r="P1063" s="3"/>
    </row>
    <row r="1064" spans="16:16">
      <c r="P1064" s="3"/>
    </row>
    <row r="1065" spans="16:16">
      <c r="P1065" s="3"/>
    </row>
    <row r="1066" spans="16:16">
      <c r="P1066" s="3"/>
    </row>
    <row r="1067" spans="16:16">
      <c r="P1067" s="3"/>
    </row>
    <row r="1068" spans="16:16">
      <c r="P1068" s="3"/>
    </row>
    <row r="1069" spans="16:16">
      <c r="P1069" s="3"/>
    </row>
    <row r="1070" spans="16:16">
      <c r="P1070" s="3"/>
    </row>
    <row r="1071" spans="16:16">
      <c r="P1071" s="3"/>
    </row>
    <row r="1072" spans="16:16">
      <c r="P1072" s="3"/>
    </row>
    <row r="1073" spans="16:16">
      <c r="P1073" s="3"/>
    </row>
    <row r="1074" spans="16:16">
      <c r="P1074" s="3"/>
    </row>
    <row r="1075" spans="16:16">
      <c r="P1075" s="3"/>
    </row>
    <row r="1076" spans="16:16">
      <c r="P1076" s="3"/>
    </row>
    <row r="1077" spans="16:16">
      <c r="P1077" s="3"/>
    </row>
    <row r="1078" spans="16:16">
      <c r="P1078" s="3"/>
    </row>
    <row r="1079" spans="16:16">
      <c r="P1079" s="3"/>
    </row>
    <row r="1080" spans="16:16">
      <c r="P1080" s="3"/>
    </row>
    <row r="1081" spans="16:16">
      <c r="P1081" s="3"/>
    </row>
    <row r="1082" spans="16:16">
      <c r="P1082" s="3"/>
    </row>
    <row r="1083" spans="16:16">
      <c r="P1083" s="3"/>
    </row>
    <row r="1084" spans="16:16">
      <c r="P1084" s="3"/>
    </row>
    <row r="1085" spans="16:16">
      <c r="P1085" s="3"/>
    </row>
    <row r="1086" spans="16:16">
      <c r="P1086" s="3"/>
    </row>
    <row r="1087" spans="16:16">
      <c r="P1087" s="3"/>
    </row>
    <row r="1088" spans="16:16">
      <c r="P1088" s="3"/>
    </row>
    <row r="1089" spans="16:16">
      <c r="P1089" s="3"/>
    </row>
    <row r="1090" spans="16:16">
      <c r="P1090" s="3"/>
    </row>
    <row r="1091" spans="16:16">
      <c r="P1091" s="3"/>
    </row>
    <row r="1092" spans="16:16">
      <c r="P1092" s="3"/>
    </row>
    <row r="1093" spans="16:16">
      <c r="P1093" s="3"/>
    </row>
    <row r="1094" spans="16:16">
      <c r="P1094" s="3"/>
    </row>
    <row r="1095" spans="16:16">
      <c r="P1095" s="3"/>
    </row>
    <row r="1096" spans="16:16">
      <c r="P1096" s="3"/>
    </row>
    <row r="1097" spans="16:16">
      <c r="P1097" s="3"/>
    </row>
    <row r="1098" spans="16:16">
      <c r="P1098" s="3"/>
    </row>
    <row r="1099" spans="16:16">
      <c r="P1099" s="3"/>
    </row>
    <row r="1100" spans="16:16">
      <c r="P1100" s="3"/>
    </row>
    <row r="1101" spans="16:16">
      <c r="P1101" s="3"/>
    </row>
    <row r="1102" spans="16:16">
      <c r="P1102" s="3"/>
    </row>
    <row r="1103" spans="16:16">
      <c r="P1103" s="3"/>
    </row>
    <row r="1104" spans="16:16">
      <c r="P1104" s="3"/>
    </row>
    <row r="1105" spans="16:16">
      <c r="P1105" s="3"/>
    </row>
    <row r="1106" spans="16:16">
      <c r="P1106" s="3"/>
    </row>
    <row r="1107" spans="16:16">
      <c r="P1107" s="3"/>
    </row>
    <row r="1108" spans="16:16">
      <c r="P1108" s="3"/>
    </row>
    <row r="1109" spans="16:16">
      <c r="P1109" s="3"/>
    </row>
    <row r="1110" spans="16:16">
      <c r="P1110" s="3"/>
    </row>
    <row r="1111" spans="16:16">
      <c r="P1111" s="3"/>
    </row>
    <row r="1112" spans="16:16">
      <c r="P1112" s="3"/>
    </row>
    <row r="1113" spans="16:16">
      <c r="P1113" s="3"/>
    </row>
    <row r="1114" spans="16:16">
      <c r="P1114" s="3"/>
    </row>
    <row r="1115" spans="16:16">
      <c r="P1115" s="3"/>
    </row>
    <row r="1116" spans="16:16">
      <c r="P1116" s="3"/>
    </row>
    <row r="1117" spans="16:16">
      <c r="P1117" s="3"/>
    </row>
    <row r="1118" spans="16:16">
      <c r="P1118" s="3"/>
    </row>
    <row r="1119" spans="16:16">
      <c r="P1119" s="3"/>
    </row>
    <row r="1120" spans="16:16">
      <c r="P1120" s="3"/>
    </row>
    <row r="1121" spans="16:16">
      <c r="P1121" s="3"/>
    </row>
    <row r="1122" spans="16:16">
      <c r="P1122" s="3"/>
    </row>
    <row r="1123" spans="16:16">
      <c r="P1123" s="3"/>
    </row>
    <row r="1124" spans="16:16">
      <c r="P1124" s="3"/>
    </row>
    <row r="1125" spans="16:16">
      <c r="P1125" s="3"/>
    </row>
    <row r="1126" spans="16:16">
      <c r="P1126" s="3"/>
    </row>
    <row r="1127" spans="16:16">
      <c r="P1127" s="3"/>
    </row>
    <row r="1128" spans="16:16">
      <c r="P1128" s="3"/>
    </row>
    <row r="1129" spans="16:16">
      <c r="P1129" s="3"/>
    </row>
    <row r="1130" spans="16:16">
      <c r="P1130" s="3"/>
    </row>
    <row r="1131" spans="16:16">
      <c r="P1131" s="3"/>
    </row>
    <row r="1132" spans="16:16">
      <c r="P1132" s="3"/>
    </row>
    <row r="1133" spans="16:16">
      <c r="P1133" s="3"/>
    </row>
    <row r="1134" spans="16:16">
      <c r="P1134" s="3"/>
    </row>
    <row r="1135" spans="16:16">
      <c r="P1135" s="3"/>
    </row>
    <row r="1136" spans="16:16">
      <c r="P1136" s="3"/>
    </row>
    <row r="1137" spans="16:16">
      <c r="P1137" s="3"/>
    </row>
    <row r="1138" spans="16:16">
      <c r="P1138" s="3"/>
    </row>
    <row r="1139" spans="16:16">
      <c r="P1139" s="3"/>
    </row>
    <row r="1140" spans="16:16">
      <c r="P1140" s="3"/>
    </row>
    <row r="1141" spans="16:16">
      <c r="P1141" s="3"/>
    </row>
    <row r="1142" spans="16:16">
      <c r="P1142" s="3"/>
    </row>
    <row r="1143" spans="16:16">
      <c r="P1143" s="3"/>
    </row>
    <row r="1144" spans="16:16">
      <c r="P1144" s="3"/>
    </row>
    <row r="1145" spans="16:16">
      <c r="P1145" s="3"/>
    </row>
    <row r="1146" spans="16:16">
      <c r="P1146" s="3"/>
    </row>
    <row r="1147" spans="16:16">
      <c r="P1147" s="3"/>
    </row>
    <row r="1148" spans="16:16">
      <c r="P1148" s="3"/>
    </row>
    <row r="1149" spans="16:16">
      <c r="P1149" s="3"/>
    </row>
    <row r="1150" spans="16:16">
      <c r="P1150" s="3"/>
    </row>
    <row r="1151" spans="16:16">
      <c r="P1151" s="3"/>
    </row>
    <row r="1152" spans="16:16">
      <c r="P1152" s="3"/>
    </row>
    <row r="1153" spans="16:16">
      <c r="P1153" s="3"/>
    </row>
    <row r="1154" spans="16:16">
      <c r="P1154" s="3"/>
    </row>
    <row r="1155" spans="16:16">
      <c r="P1155" s="3"/>
    </row>
    <row r="1156" spans="16:16">
      <c r="P1156" s="3"/>
    </row>
    <row r="1157" spans="16:16">
      <c r="P1157" s="3"/>
    </row>
    <row r="1158" spans="16:16">
      <c r="P1158" s="3"/>
    </row>
    <row r="1159" spans="16:16">
      <c r="P1159" s="3"/>
    </row>
    <row r="1160" spans="16:16">
      <c r="P1160" s="3"/>
    </row>
    <row r="1161" spans="16:16">
      <c r="P1161" s="3"/>
    </row>
    <row r="1162" spans="16:16">
      <c r="P1162" s="3"/>
    </row>
    <row r="1163" spans="16:16">
      <c r="P1163" s="3"/>
    </row>
    <row r="1164" spans="16:16">
      <c r="P1164" s="3"/>
    </row>
    <row r="1165" spans="16:16">
      <c r="P1165" s="3"/>
    </row>
    <row r="1166" spans="16:16">
      <c r="P1166" s="3"/>
    </row>
    <row r="1167" spans="16:16">
      <c r="P1167" s="3"/>
    </row>
    <row r="1168" spans="16:16">
      <c r="P1168" s="3"/>
    </row>
    <row r="1169" spans="16:16">
      <c r="P1169" s="3"/>
    </row>
    <row r="1170" spans="16:16">
      <c r="P1170" s="3"/>
    </row>
    <row r="1171" spans="16:16">
      <c r="P1171" s="3"/>
    </row>
    <row r="1172" spans="16:16">
      <c r="P1172" s="3"/>
    </row>
    <row r="1173" spans="16:16">
      <c r="P1173" s="3"/>
    </row>
    <row r="1174" spans="16:16">
      <c r="P1174" s="3"/>
    </row>
    <row r="1175" spans="16:16">
      <c r="P1175" s="3"/>
    </row>
    <row r="1176" spans="16:16">
      <c r="P1176" s="3"/>
    </row>
    <row r="1177" spans="16:16">
      <c r="P1177" s="3"/>
    </row>
    <row r="1178" spans="16:16">
      <c r="P1178" s="3"/>
    </row>
    <row r="1179" spans="16:16">
      <c r="P1179" s="3"/>
    </row>
    <row r="1180" spans="16:16">
      <c r="P1180" s="3"/>
    </row>
    <row r="1181" spans="16:16">
      <c r="P1181" s="3"/>
    </row>
    <row r="1182" spans="16:16">
      <c r="P1182" s="3"/>
    </row>
    <row r="1183" spans="16:16">
      <c r="P1183" s="3"/>
    </row>
    <row r="1184" spans="16:16">
      <c r="P1184" s="3"/>
    </row>
    <row r="1185" spans="16:16">
      <c r="P1185" s="3"/>
    </row>
    <row r="1186" spans="16:16">
      <c r="P1186" s="3"/>
    </row>
    <row r="1187" spans="16:16">
      <c r="P1187" s="3"/>
    </row>
    <row r="1188" spans="16:16">
      <c r="P1188" s="3"/>
    </row>
    <row r="1189" spans="16:16">
      <c r="P1189" s="3"/>
    </row>
    <row r="1190" spans="16:16">
      <c r="P1190" s="3"/>
    </row>
    <row r="1191" spans="16:16">
      <c r="P1191" s="3"/>
    </row>
    <row r="1192" spans="16:16">
      <c r="P1192" s="3"/>
    </row>
    <row r="1193" spans="16:16">
      <c r="P1193" s="3"/>
    </row>
    <row r="1194" spans="16:16">
      <c r="P1194" s="3"/>
    </row>
    <row r="1195" spans="16:16">
      <c r="P1195" s="3"/>
    </row>
    <row r="1196" spans="16:16">
      <c r="P1196" s="3"/>
    </row>
    <row r="1197" spans="16:16">
      <c r="P1197" s="3"/>
    </row>
    <row r="1198" spans="16:16">
      <c r="P1198" s="3"/>
    </row>
    <row r="1199" spans="16:16">
      <c r="P1199" s="3"/>
    </row>
    <row r="1200" spans="16:16">
      <c r="P1200" s="3"/>
    </row>
    <row r="1201" spans="16:16">
      <c r="P1201" s="3"/>
    </row>
    <row r="1202" spans="16:16">
      <c r="P1202" s="3"/>
    </row>
    <row r="1203" spans="16:16">
      <c r="P1203" s="3"/>
    </row>
    <row r="1204" spans="16:16">
      <c r="P1204" s="3"/>
    </row>
    <row r="1205" spans="16:16">
      <c r="P1205" s="3"/>
    </row>
    <row r="1206" spans="16:16">
      <c r="P1206" s="3"/>
    </row>
    <row r="1207" spans="16:16">
      <c r="P1207" s="3"/>
    </row>
    <row r="1208" spans="16:16">
      <c r="P1208" s="3"/>
    </row>
    <row r="1209" spans="16:16">
      <c r="P1209" s="3"/>
    </row>
    <row r="1210" spans="16:16">
      <c r="P1210" s="3"/>
    </row>
    <row r="1211" spans="16:16">
      <c r="P1211" s="3"/>
    </row>
    <row r="1212" spans="16:16">
      <c r="P1212" s="3"/>
    </row>
    <row r="1213" spans="16:16">
      <c r="P1213" s="3"/>
    </row>
    <row r="1214" spans="16:16">
      <c r="P1214" s="3"/>
    </row>
    <row r="1215" spans="16:16">
      <c r="P1215" s="3"/>
    </row>
    <row r="1216" spans="16:16">
      <c r="P1216" s="3"/>
    </row>
    <row r="1217" spans="16:16">
      <c r="P1217" s="3"/>
    </row>
    <row r="1218" spans="16:16">
      <c r="P1218" s="3"/>
    </row>
    <row r="1219" spans="16:16">
      <c r="P1219" s="3"/>
    </row>
    <row r="1220" spans="16:16">
      <c r="P1220" s="3"/>
    </row>
    <row r="1221" spans="16:16">
      <c r="P1221" s="3"/>
    </row>
    <row r="1222" spans="16:16">
      <c r="P1222" s="3"/>
    </row>
    <row r="1223" spans="16:16">
      <c r="P1223" s="3"/>
    </row>
    <row r="1224" spans="16:16">
      <c r="P1224" s="3"/>
    </row>
    <row r="1225" spans="16:16">
      <c r="P1225" s="3"/>
    </row>
    <row r="1226" spans="16:16">
      <c r="P1226" s="3"/>
    </row>
    <row r="1227" spans="16:16">
      <c r="P1227" s="3"/>
    </row>
    <row r="1228" spans="16:16">
      <c r="P1228" s="3"/>
    </row>
    <row r="1229" spans="16:16">
      <c r="P1229" s="3"/>
    </row>
    <row r="1230" spans="16:16">
      <c r="P1230" s="3"/>
    </row>
    <row r="1231" spans="16:16">
      <c r="P1231" s="3"/>
    </row>
    <row r="1232" spans="16:16">
      <c r="P1232" s="3"/>
    </row>
    <row r="1233" spans="16:16">
      <c r="P1233" s="3"/>
    </row>
    <row r="1234" spans="16:16">
      <c r="P1234" s="3"/>
    </row>
    <row r="1235" spans="16:16">
      <c r="P1235" s="3"/>
    </row>
    <row r="1236" spans="16:16">
      <c r="P1236" s="3"/>
    </row>
    <row r="1237" spans="16:16">
      <c r="P1237" s="3"/>
    </row>
    <row r="1238" spans="16:16">
      <c r="P1238" s="3"/>
    </row>
    <row r="1239" spans="16:16">
      <c r="P1239" s="3"/>
    </row>
    <row r="1240" spans="16:16">
      <c r="P1240" s="3"/>
    </row>
    <row r="1241" spans="16:16">
      <c r="P1241" s="3"/>
    </row>
    <row r="1242" spans="16:16">
      <c r="P1242" s="3"/>
    </row>
    <row r="1243" spans="16:16">
      <c r="P1243" s="3"/>
    </row>
    <row r="1244" spans="16:16">
      <c r="P1244" s="3"/>
    </row>
    <row r="1245" spans="16:16">
      <c r="P1245" s="3"/>
    </row>
    <row r="1246" spans="16:16">
      <c r="P1246" s="3"/>
    </row>
    <row r="1247" spans="16:16">
      <c r="P1247" s="3"/>
    </row>
    <row r="1248" spans="16:16">
      <c r="P1248" s="3"/>
    </row>
    <row r="1249" spans="16:16">
      <c r="P1249" s="3"/>
    </row>
    <row r="1250" spans="16:16">
      <c r="P1250" s="3"/>
    </row>
    <row r="1251" spans="16:16">
      <c r="P1251" s="3"/>
    </row>
    <row r="1252" spans="16:16">
      <c r="P1252" s="3"/>
    </row>
    <row r="1253" spans="16:16">
      <c r="P1253" s="3"/>
    </row>
    <row r="1254" spans="16:16">
      <c r="P1254" s="3"/>
    </row>
    <row r="1255" spans="16:16">
      <c r="P1255" s="3"/>
    </row>
    <row r="1256" spans="16:16">
      <c r="P1256" s="3"/>
    </row>
    <row r="1257" spans="16:16">
      <c r="P1257" s="3"/>
    </row>
    <row r="1258" spans="16:16">
      <c r="P1258" s="3"/>
    </row>
    <row r="1259" spans="16:16">
      <c r="P1259" s="3"/>
    </row>
    <row r="1260" spans="16:16">
      <c r="P1260" s="3"/>
    </row>
    <row r="1261" spans="16:16">
      <c r="P1261" s="3"/>
    </row>
    <row r="1262" spans="16:16">
      <c r="P1262" s="3"/>
    </row>
    <row r="1263" spans="16:16">
      <c r="P1263" s="3"/>
    </row>
    <row r="1264" spans="16:16">
      <c r="P1264" s="3"/>
    </row>
    <row r="1265" spans="16:16">
      <c r="P1265" s="3"/>
    </row>
    <row r="1266" spans="16:16">
      <c r="P1266" s="3"/>
    </row>
    <row r="1267" spans="16:16">
      <c r="P1267" s="3"/>
    </row>
    <row r="1268" spans="16:16">
      <c r="P1268" s="3"/>
    </row>
    <row r="1269" spans="16:16">
      <c r="P1269" s="3"/>
    </row>
    <row r="1270" spans="16:16">
      <c r="P1270" s="3"/>
    </row>
    <row r="1271" spans="16:16">
      <c r="P1271" s="3"/>
    </row>
    <row r="1272" spans="16:16">
      <c r="P1272" s="3"/>
    </row>
    <row r="1273" spans="16:16">
      <c r="P1273" s="3"/>
    </row>
    <row r="1274" spans="16:16">
      <c r="P1274" s="3"/>
    </row>
    <row r="1275" spans="16:16">
      <c r="P1275" s="3"/>
    </row>
    <row r="1276" spans="16:16">
      <c r="P1276" s="3"/>
    </row>
    <row r="1277" spans="16:16">
      <c r="P1277" s="3"/>
    </row>
    <row r="1278" spans="16:16">
      <c r="P1278" s="3"/>
    </row>
    <row r="1279" spans="16:16">
      <c r="P1279" s="3"/>
    </row>
    <row r="1280" spans="16:16">
      <c r="P1280" s="3"/>
    </row>
    <row r="1281" spans="16:16">
      <c r="P1281" s="3"/>
    </row>
    <row r="1282" spans="16:16">
      <c r="P1282" s="3"/>
    </row>
    <row r="1283" spans="16:16">
      <c r="P1283" s="3"/>
    </row>
    <row r="1284" spans="16:16">
      <c r="P1284" s="3"/>
    </row>
    <row r="1285" spans="16:16">
      <c r="P1285" s="3"/>
    </row>
    <row r="1286" spans="16:16">
      <c r="P1286" s="3"/>
    </row>
    <row r="1287" spans="16:16">
      <c r="P1287" s="3"/>
    </row>
    <row r="1288" spans="16:16">
      <c r="P1288" s="3"/>
    </row>
    <row r="1289" spans="16:16">
      <c r="P1289" s="3"/>
    </row>
    <row r="1290" spans="16:16">
      <c r="P1290" s="3"/>
    </row>
    <row r="1291" spans="16:16">
      <c r="P1291" s="3"/>
    </row>
    <row r="1292" spans="16:16">
      <c r="P1292" s="3"/>
    </row>
    <row r="1293" spans="16:16">
      <c r="P1293" s="3"/>
    </row>
    <row r="1294" spans="16:16">
      <c r="P1294" s="3"/>
    </row>
    <row r="1295" spans="16:16">
      <c r="P1295" s="3"/>
    </row>
    <row r="1296" spans="16:16">
      <c r="P1296" s="3"/>
    </row>
    <row r="1297" spans="16:16">
      <c r="P1297" s="3"/>
    </row>
    <row r="1298" spans="16:16">
      <c r="P1298" s="3"/>
    </row>
    <row r="1299" spans="16:16">
      <c r="P1299" s="3"/>
    </row>
    <row r="1300" spans="16:16">
      <c r="P1300" s="3"/>
    </row>
    <row r="1301" spans="16:16">
      <c r="P1301" s="3"/>
    </row>
    <row r="1302" spans="16:16">
      <c r="P1302" s="3"/>
    </row>
    <row r="1303" spans="16:16">
      <c r="P1303" s="3"/>
    </row>
    <row r="1304" spans="16:16">
      <c r="P1304" s="3"/>
    </row>
    <row r="1305" spans="16:16">
      <c r="P1305" s="3"/>
    </row>
    <row r="1306" spans="16:16">
      <c r="P1306" s="3"/>
    </row>
    <row r="1307" spans="16:16">
      <c r="P1307" s="3"/>
    </row>
    <row r="1308" spans="16:16">
      <c r="P1308" s="3"/>
    </row>
    <row r="1309" spans="16:16">
      <c r="P1309" s="3"/>
    </row>
    <row r="1310" spans="16:16">
      <c r="P1310" s="3"/>
    </row>
    <row r="1311" spans="16:16">
      <c r="P1311" s="3"/>
    </row>
    <row r="1312" spans="16:16">
      <c r="P1312" s="3"/>
    </row>
    <row r="1313" spans="16:16">
      <c r="P1313" s="3"/>
    </row>
    <row r="1314" spans="16:16">
      <c r="P1314" s="3"/>
    </row>
    <row r="1315" spans="16:16">
      <c r="P1315" s="3"/>
    </row>
    <row r="1316" spans="16:16">
      <c r="P1316" s="3"/>
    </row>
    <row r="1317" spans="16:16">
      <c r="P1317" s="3"/>
    </row>
    <row r="1318" spans="16:16">
      <c r="P1318" s="3"/>
    </row>
    <row r="1319" spans="16:16">
      <c r="P1319" s="3"/>
    </row>
    <row r="1320" spans="16:16">
      <c r="P1320" s="3"/>
    </row>
    <row r="1321" spans="16:16">
      <c r="P1321" s="3"/>
    </row>
    <row r="1322" spans="16:16">
      <c r="P1322" s="3"/>
    </row>
    <row r="1323" spans="16:16">
      <c r="P1323" s="3"/>
    </row>
    <row r="1324" spans="16:16">
      <c r="P1324" s="3"/>
    </row>
    <row r="1325" spans="16:16">
      <c r="P1325" s="3"/>
    </row>
    <row r="1326" spans="16:16">
      <c r="P1326" s="3"/>
    </row>
    <row r="1327" spans="16:16">
      <c r="P1327" s="3"/>
    </row>
    <row r="1328" spans="16:16">
      <c r="P1328" s="3"/>
    </row>
    <row r="1329" spans="16:16">
      <c r="P1329" s="3"/>
    </row>
    <row r="1330" spans="16:16">
      <c r="P1330" s="3"/>
    </row>
    <row r="1331" spans="16:16">
      <c r="P1331" s="3"/>
    </row>
    <row r="1332" spans="16:16">
      <c r="P1332" s="3"/>
    </row>
    <row r="1333" spans="16:16">
      <c r="P1333" s="3"/>
    </row>
    <row r="1334" spans="16:16">
      <c r="P1334" s="3"/>
    </row>
    <row r="1335" spans="16:16">
      <c r="P1335" s="3"/>
    </row>
    <row r="1336" spans="16:16">
      <c r="P1336" s="3"/>
    </row>
    <row r="1337" spans="16:16">
      <c r="P1337" s="3"/>
    </row>
    <row r="1338" spans="16:16">
      <c r="P1338" s="3"/>
    </row>
    <row r="1339" spans="16:16">
      <c r="P1339" s="3"/>
    </row>
    <row r="1340" spans="16:16">
      <c r="P1340" s="3"/>
    </row>
    <row r="1341" spans="16:16">
      <c r="P1341" s="3"/>
    </row>
    <row r="1342" spans="16:16">
      <c r="P1342" s="3"/>
    </row>
    <row r="1343" spans="16:16">
      <c r="P1343" s="3"/>
    </row>
    <row r="1344" spans="16:16">
      <c r="P1344" s="3"/>
    </row>
    <row r="1345" spans="16:16">
      <c r="P1345" s="3"/>
    </row>
    <row r="1346" spans="16:16">
      <c r="P1346" s="3"/>
    </row>
    <row r="1347" spans="16:16">
      <c r="P1347" s="3"/>
    </row>
    <row r="1348" spans="16:16">
      <c r="P1348" s="3"/>
    </row>
    <row r="1349" spans="16:16">
      <c r="P1349" s="3"/>
    </row>
    <row r="1350" spans="16:16">
      <c r="P1350" s="3"/>
    </row>
    <row r="1351" spans="16:16">
      <c r="P1351" s="3"/>
    </row>
    <row r="1352" spans="16:16">
      <c r="P1352" s="3"/>
    </row>
    <row r="1353" spans="16:16">
      <c r="P1353" s="3"/>
    </row>
    <row r="1354" spans="16:16">
      <c r="P1354" s="3"/>
    </row>
    <row r="1355" spans="16:16">
      <c r="P1355" s="3"/>
    </row>
    <row r="1356" spans="16:16">
      <c r="P1356" s="3"/>
    </row>
    <row r="1357" spans="16:16">
      <c r="P1357" s="3"/>
    </row>
    <row r="1358" spans="16:16">
      <c r="P1358" s="3"/>
    </row>
    <row r="1359" spans="16:16">
      <c r="P1359" s="3"/>
    </row>
    <row r="1360" spans="16:16">
      <c r="P1360" s="3"/>
    </row>
    <row r="1361" spans="16:16">
      <c r="P1361" s="3"/>
    </row>
    <row r="1362" spans="16:16">
      <c r="P1362" s="3"/>
    </row>
    <row r="1363" spans="16:16">
      <c r="P1363" s="3"/>
    </row>
    <row r="1364" spans="16:16">
      <c r="P1364" s="3"/>
    </row>
    <row r="1365" spans="16:16">
      <c r="P1365" s="3"/>
    </row>
    <row r="1366" spans="16:16">
      <c r="P1366" s="3"/>
    </row>
    <row r="1367" spans="16:16">
      <c r="P1367" s="3"/>
    </row>
    <row r="1368" spans="16:16">
      <c r="P1368" s="3"/>
    </row>
    <row r="1369" spans="16:16">
      <c r="P1369" s="3"/>
    </row>
    <row r="1370" spans="16:16">
      <c r="P1370" s="3"/>
    </row>
    <row r="1371" spans="16:16">
      <c r="P1371" s="3"/>
    </row>
    <row r="1372" spans="16:16">
      <c r="P1372" s="3"/>
    </row>
    <row r="1373" spans="16:16">
      <c r="P1373" s="3"/>
    </row>
    <row r="1374" spans="16:16">
      <c r="P1374" s="3"/>
    </row>
    <row r="1375" spans="16:16">
      <c r="P1375" s="3"/>
    </row>
    <row r="1376" spans="16:16">
      <c r="P1376" s="3"/>
    </row>
    <row r="1377" spans="16:16">
      <c r="P1377" s="3"/>
    </row>
    <row r="1378" spans="16:16">
      <c r="P1378" s="3"/>
    </row>
    <row r="1379" spans="16:16">
      <c r="P1379" s="3"/>
    </row>
    <row r="1380" spans="16:16">
      <c r="P1380" s="3"/>
    </row>
    <row r="1381" spans="16:16">
      <c r="P1381" s="3"/>
    </row>
    <row r="1382" spans="16:16">
      <c r="P1382" s="3"/>
    </row>
    <row r="1383" spans="16:16">
      <c r="P1383" s="3"/>
    </row>
    <row r="1384" spans="16:16">
      <c r="P1384" s="3"/>
    </row>
    <row r="1385" spans="16:16">
      <c r="P1385" s="3"/>
    </row>
    <row r="1386" spans="16:16">
      <c r="P1386" s="3"/>
    </row>
    <row r="1387" spans="16:16">
      <c r="P1387" s="3"/>
    </row>
    <row r="1388" spans="16:16">
      <c r="P1388" s="3"/>
    </row>
    <row r="1389" spans="16:16">
      <c r="P1389" s="3"/>
    </row>
    <row r="1390" spans="16:16">
      <c r="P1390" s="3"/>
    </row>
    <row r="1391" spans="16:16">
      <c r="P1391" s="3"/>
    </row>
    <row r="1392" spans="16:16">
      <c r="P1392" s="3"/>
    </row>
    <row r="1393" spans="16:16">
      <c r="P1393" s="3"/>
    </row>
    <row r="1394" spans="16:16">
      <c r="P1394" s="3"/>
    </row>
    <row r="1395" spans="16:16">
      <c r="P1395" s="3"/>
    </row>
    <row r="1396" spans="16:16">
      <c r="P1396" s="3"/>
    </row>
    <row r="1397" spans="16:16">
      <c r="P1397" s="3"/>
    </row>
    <row r="1398" spans="16:16">
      <c r="P1398" s="3"/>
    </row>
    <row r="1399" spans="16:16">
      <c r="P1399" s="3"/>
    </row>
    <row r="1400" spans="16:16">
      <c r="P1400" s="3"/>
    </row>
    <row r="1401" spans="16:16">
      <c r="P1401" s="3"/>
    </row>
    <row r="1402" spans="16:16">
      <c r="P1402" s="3"/>
    </row>
    <row r="1403" spans="16:16">
      <c r="P1403" s="3"/>
    </row>
    <row r="1404" spans="16:16">
      <c r="P1404" s="3"/>
    </row>
    <row r="1405" spans="16:16">
      <c r="P1405" s="3"/>
    </row>
    <row r="1406" spans="16:16">
      <c r="P1406" s="3"/>
    </row>
    <row r="1407" spans="16:16">
      <c r="P1407" s="3"/>
    </row>
    <row r="1408" spans="16:16">
      <c r="P1408" s="3"/>
    </row>
    <row r="1409" spans="16:16">
      <c r="P1409" s="3"/>
    </row>
    <row r="1410" spans="16:16">
      <c r="P1410" s="3"/>
    </row>
    <row r="1411" spans="16:16">
      <c r="P1411" s="3"/>
    </row>
    <row r="1412" spans="16:16">
      <c r="P1412" s="3"/>
    </row>
    <row r="1413" spans="16:16">
      <c r="P1413" s="3"/>
    </row>
    <row r="1414" spans="16:16">
      <c r="P1414" s="3"/>
    </row>
    <row r="1415" spans="16:16">
      <c r="P1415" s="3"/>
    </row>
    <row r="1416" spans="16:16">
      <c r="P1416" s="3"/>
    </row>
    <row r="1417" spans="16:16">
      <c r="P1417" s="3"/>
    </row>
    <row r="1418" spans="16:16">
      <c r="P1418" s="3"/>
    </row>
    <row r="1419" spans="16:16">
      <c r="P1419" s="3"/>
    </row>
    <row r="1420" spans="16:16">
      <c r="P1420" s="3"/>
    </row>
    <row r="1421" spans="16:16">
      <c r="P1421" s="3"/>
    </row>
    <row r="1422" spans="16:16">
      <c r="P1422" s="3"/>
    </row>
    <row r="1423" spans="16:16">
      <c r="P1423" s="3"/>
    </row>
    <row r="1424" spans="16:16">
      <c r="P1424" s="3"/>
    </row>
    <row r="1425" spans="16:16">
      <c r="P1425" s="3"/>
    </row>
    <row r="1426" spans="16:16">
      <c r="P1426" s="3"/>
    </row>
    <row r="1427" spans="16:16">
      <c r="P1427" s="3"/>
    </row>
    <row r="1428" spans="16:16">
      <c r="P1428" s="3"/>
    </row>
    <row r="1429" spans="16:16">
      <c r="P1429" s="3"/>
    </row>
    <row r="1430" spans="16:16">
      <c r="P1430" s="3"/>
    </row>
    <row r="1431" spans="16:16">
      <c r="P1431" s="3"/>
    </row>
    <row r="1432" spans="16:16">
      <c r="P1432" s="3"/>
    </row>
    <row r="1433" spans="16:16">
      <c r="P1433" s="3"/>
    </row>
    <row r="1434" spans="16:16">
      <c r="P1434" s="3"/>
    </row>
    <row r="1435" spans="16:16">
      <c r="P1435" s="3"/>
    </row>
    <row r="1436" spans="16:16">
      <c r="P1436" s="3"/>
    </row>
    <row r="1437" spans="16:16">
      <c r="P1437" s="3"/>
    </row>
    <row r="1438" spans="16:16">
      <c r="P1438" s="3"/>
    </row>
    <row r="1439" spans="16:16">
      <c r="P1439" s="3"/>
    </row>
    <row r="1440" spans="16:16">
      <c r="P1440" s="3"/>
    </row>
    <row r="1441" spans="16:16">
      <c r="P1441" s="3"/>
    </row>
    <row r="1442" spans="16:16">
      <c r="P1442" s="3"/>
    </row>
    <row r="1443" spans="16:16">
      <c r="P1443" s="3"/>
    </row>
    <row r="1444" spans="16:16">
      <c r="P1444" s="3"/>
    </row>
    <row r="1445" spans="16:16">
      <c r="P1445" s="3"/>
    </row>
    <row r="1446" spans="16:16">
      <c r="P1446" s="3"/>
    </row>
    <row r="1447" spans="16:16">
      <c r="P1447" s="3"/>
    </row>
    <row r="1448" spans="16:16">
      <c r="P1448" s="3"/>
    </row>
    <row r="1449" spans="16:16">
      <c r="P1449" s="3"/>
    </row>
    <row r="1450" spans="16:16">
      <c r="P1450" s="3"/>
    </row>
    <row r="1451" spans="16:16">
      <c r="P1451" s="3"/>
    </row>
    <row r="1452" spans="16:16">
      <c r="P1452" s="3"/>
    </row>
    <row r="1453" spans="16:16">
      <c r="P1453" s="3"/>
    </row>
    <row r="1454" spans="16:16">
      <c r="P1454" s="3"/>
    </row>
    <row r="1455" spans="16:16">
      <c r="P1455" s="3"/>
    </row>
    <row r="1456" spans="16:16">
      <c r="P1456" s="3"/>
    </row>
    <row r="1457" spans="16:16">
      <c r="P1457" s="3"/>
    </row>
    <row r="1458" spans="16:16">
      <c r="P1458" s="3"/>
    </row>
    <row r="1459" spans="16:16">
      <c r="P1459" s="3"/>
    </row>
    <row r="1460" spans="16:16">
      <c r="P1460" s="3"/>
    </row>
    <row r="1461" spans="16:16">
      <c r="P1461" s="3"/>
    </row>
    <row r="1462" spans="16:16">
      <c r="P1462" s="3"/>
    </row>
    <row r="1463" spans="16:16">
      <c r="P1463" s="3"/>
    </row>
    <row r="1464" spans="16:16">
      <c r="P1464" s="3"/>
    </row>
    <row r="1465" spans="16:16">
      <c r="P1465" s="3"/>
    </row>
    <row r="1466" spans="16:16">
      <c r="P1466" s="3"/>
    </row>
    <row r="1467" spans="16:16">
      <c r="P1467" s="3"/>
    </row>
    <row r="1468" spans="16:16">
      <c r="P1468" s="3"/>
    </row>
    <row r="1469" spans="16:16">
      <c r="P1469" s="3"/>
    </row>
    <row r="1470" spans="16:16">
      <c r="P1470" s="3"/>
    </row>
    <row r="1471" spans="16:16">
      <c r="P1471" s="3"/>
    </row>
    <row r="1472" spans="16:16">
      <c r="P1472" s="3"/>
    </row>
    <row r="1473" spans="16:16">
      <c r="P1473" s="3"/>
    </row>
    <row r="1474" spans="16:16">
      <c r="P1474" s="3"/>
    </row>
    <row r="1475" spans="16:16">
      <c r="P1475" s="3"/>
    </row>
    <row r="1476" spans="16:16">
      <c r="P1476" s="3"/>
    </row>
    <row r="1477" spans="16:16">
      <c r="P1477" s="3"/>
    </row>
    <row r="1478" spans="16:16">
      <c r="P1478" s="3"/>
    </row>
    <row r="1479" spans="16:16">
      <c r="P1479" s="3"/>
    </row>
    <row r="1480" spans="16:16">
      <c r="P1480" s="3"/>
    </row>
    <row r="1481" spans="16:16">
      <c r="P1481" s="3"/>
    </row>
    <row r="1482" spans="16:16">
      <c r="P1482" s="3"/>
    </row>
    <row r="1483" spans="16:16">
      <c r="P1483" s="3"/>
    </row>
    <row r="1484" spans="16:16">
      <c r="P1484" s="3"/>
    </row>
    <row r="1485" spans="16:16">
      <c r="P1485" s="3"/>
    </row>
    <row r="1486" spans="16:16">
      <c r="P1486" s="3"/>
    </row>
    <row r="1487" spans="16:16">
      <c r="P1487" s="3"/>
    </row>
    <row r="1488" spans="16:16">
      <c r="P1488" s="3"/>
    </row>
    <row r="1489" spans="16:16">
      <c r="P1489" s="3"/>
    </row>
    <row r="1490" spans="16:16">
      <c r="P1490" s="3"/>
    </row>
    <row r="1491" spans="16:16">
      <c r="P1491" s="3"/>
    </row>
    <row r="1492" spans="16:16">
      <c r="P1492" s="3"/>
    </row>
    <row r="1493" spans="16:16">
      <c r="P1493" s="3"/>
    </row>
    <row r="1494" spans="16:16">
      <c r="P1494" s="3"/>
    </row>
    <row r="1495" spans="16:16">
      <c r="P1495" s="3"/>
    </row>
    <row r="1496" spans="16:16">
      <c r="P1496" s="3"/>
    </row>
    <row r="1497" spans="16:16">
      <c r="P1497" s="3"/>
    </row>
    <row r="1498" spans="16:16">
      <c r="P1498" s="3"/>
    </row>
    <row r="1499" spans="16:16">
      <c r="P1499" s="3"/>
    </row>
    <row r="1500" spans="16:16">
      <c r="P1500" s="3"/>
    </row>
    <row r="1501" spans="16:16">
      <c r="P1501" s="3"/>
    </row>
    <row r="1502" spans="16:16">
      <c r="P1502" s="3"/>
    </row>
    <row r="1503" spans="16:16">
      <c r="P1503" s="3"/>
    </row>
    <row r="1504" spans="16:16">
      <c r="P1504" s="3"/>
    </row>
    <row r="1505" spans="16:16">
      <c r="P1505" s="3"/>
    </row>
    <row r="1506" spans="16:16">
      <c r="P1506" s="3"/>
    </row>
    <row r="1507" spans="16:16">
      <c r="P1507" s="3"/>
    </row>
    <row r="1508" spans="16:16">
      <c r="P1508" s="3"/>
    </row>
    <row r="1509" spans="16:16">
      <c r="P1509" s="3"/>
    </row>
    <row r="1510" spans="16:16">
      <c r="P1510" s="3"/>
    </row>
    <row r="1511" spans="16:16">
      <c r="P1511" s="3"/>
    </row>
    <row r="1512" spans="16:16">
      <c r="P1512" s="3"/>
    </row>
    <row r="1513" spans="16:16">
      <c r="P1513" s="3"/>
    </row>
    <row r="1514" spans="16:16">
      <c r="P1514" s="3"/>
    </row>
    <row r="1515" spans="16:16">
      <c r="P1515" s="3"/>
    </row>
    <row r="1516" spans="16:16">
      <c r="P1516" s="3"/>
    </row>
    <row r="1517" spans="16:16">
      <c r="P1517" s="3"/>
    </row>
    <row r="1518" spans="16:16">
      <c r="P1518" s="3"/>
    </row>
    <row r="1519" spans="16:16">
      <c r="P1519" s="3"/>
    </row>
    <row r="1520" spans="16:16">
      <c r="P1520" s="3"/>
    </row>
    <row r="1521" spans="16:16">
      <c r="P1521" s="3"/>
    </row>
    <row r="1522" spans="16:16">
      <c r="P1522" s="3"/>
    </row>
    <row r="1523" spans="16:16">
      <c r="P1523" s="3"/>
    </row>
    <row r="1524" spans="16:16">
      <c r="P1524" s="3"/>
    </row>
    <row r="1525" spans="16:16">
      <c r="P1525" s="3"/>
    </row>
    <row r="1526" spans="16:16">
      <c r="P1526" s="3"/>
    </row>
    <row r="1527" spans="16:16">
      <c r="P1527" s="3"/>
    </row>
    <row r="1528" spans="16:16">
      <c r="P1528" s="3"/>
    </row>
    <row r="1529" spans="16:16">
      <c r="P1529" s="3"/>
    </row>
    <row r="1530" spans="16:16">
      <c r="P1530" s="3"/>
    </row>
    <row r="1531" spans="16:16">
      <c r="P1531" s="3"/>
    </row>
    <row r="1532" spans="16:16">
      <c r="P1532" s="3"/>
    </row>
    <row r="1533" spans="16:16">
      <c r="P1533" s="3"/>
    </row>
    <row r="1534" spans="16:16">
      <c r="P1534" s="3"/>
    </row>
    <row r="1535" spans="16:16">
      <c r="P1535" s="3"/>
    </row>
    <row r="1536" spans="16:16">
      <c r="P1536" s="3"/>
    </row>
    <row r="1537" spans="16:16">
      <c r="P1537" s="3"/>
    </row>
    <row r="1538" spans="16:16">
      <c r="P1538" s="3"/>
    </row>
    <row r="1539" spans="16:16">
      <c r="P1539" s="3"/>
    </row>
    <row r="1540" spans="16:16">
      <c r="P1540" s="3"/>
    </row>
    <row r="1541" spans="16:16">
      <c r="P1541" s="3"/>
    </row>
    <row r="1542" spans="16:16">
      <c r="P1542" s="3"/>
    </row>
    <row r="1543" spans="16:16">
      <c r="P1543" s="3"/>
    </row>
    <row r="1544" spans="16:16">
      <c r="P1544" s="3"/>
    </row>
    <row r="1545" spans="16:16">
      <c r="P1545" s="3"/>
    </row>
    <row r="1546" spans="16:16">
      <c r="P1546" s="3"/>
    </row>
    <row r="1547" spans="16:16">
      <c r="P1547" s="3"/>
    </row>
    <row r="1548" spans="16:16">
      <c r="P1548" s="3"/>
    </row>
    <row r="1549" spans="16:16">
      <c r="P1549" s="3"/>
    </row>
    <row r="1550" spans="16:16">
      <c r="P1550" s="3"/>
    </row>
    <row r="1551" spans="16:16">
      <c r="P1551" s="3"/>
    </row>
    <row r="1552" spans="16:16">
      <c r="P1552" s="3"/>
    </row>
    <row r="1553" spans="16:16">
      <c r="P1553" s="3"/>
    </row>
    <row r="1554" spans="16:16">
      <c r="P1554" s="3"/>
    </row>
    <row r="1555" spans="16:16">
      <c r="P1555" s="3"/>
    </row>
    <row r="1556" spans="16:16">
      <c r="P1556" s="3"/>
    </row>
    <row r="1557" spans="16:16">
      <c r="P1557" s="3"/>
    </row>
    <row r="1558" spans="16:16">
      <c r="P1558" s="3"/>
    </row>
    <row r="1559" spans="16:16">
      <c r="P1559" s="3"/>
    </row>
    <row r="1560" spans="16:16">
      <c r="P1560" s="3"/>
    </row>
    <row r="1561" spans="16:16">
      <c r="P1561" s="3"/>
    </row>
    <row r="1562" spans="16:16">
      <c r="P1562" s="3"/>
    </row>
    <row r="1563" spans="16:16">
      <c r="P1563" s="3"/>
    </row>
    <row r="1564" spans="16:16">
      <c r="P1564" s="3"/>
    </row>
    <row r="1565" spans="16:16">
      <c r="P1565" s="3"/>
    </row>
    <row r="1566" spans="16:16">
      <c r="P1566" s="3"/>
    </row>
    <row r="1567" spans="16:16">
      <c r="P1567" s="3"/>
    </row>
    <row r="1568" spans="16:16">
      <c r="P1568" s="3"/>
    </row>
    <row r="1569" spans="16:16">
      <c r="P1569" s="3"/>
    </row>
    <row r="1570" spans="16:16">
      <c r="P1570" s="3"/>
    </row>
    <row r="1571" spans="16:16">
      <c r="P1571" s="3"/>
    </row>
    <row r="1572" spans="16:16">
      <c r="P1572" s="3"/>
    </row>
    <row r="1573" spans="16:16">
      <c r="P1573" s="3"/>
    </row>
    <row r="1574" spans="16:16">
      <c r="P1574" s="3"/>
    </row>
    <row r="1575" spans="16:16">
      <c r="P1575" s="3"/>
    </row>
    <row r="1576" spans="16:16">
      <c r="P1576" s="3"/>
    </row>
    <row r="1577" spans="16:16">
      <c r="P1577" s="3"/>
    </row>
    <row r="1578" spans="16:16">
      <c r="P1578" s="3"/>
    </row>
    <row r="1579" spans="16:16">
      <c r="P1579" s="3"/>
    </row>
    <row r="1580" spans="16:16">
      <c r="P1580" s="3"/>
    </row>
    <row r="1581" spans="16:16">
      <c r="P1581" s="3"/>
    </row>
    <row r="1582" spans="16:16">
      <c r="P1582" s="3"/>
    </row>
    <row r="1583" spans="16:16">
      <c r="P1583" s="3"/>
    </row>
    <row r="1584" spans="16:16">
      <c r="P1584" s="3"/>
    </row>
    <row r="1585" spans="16:16">
      <c r="P1585" s="3"/>
    </row>
    <row r="1586" spans="16:16">
      <c r="P1586" s="3"/>
    </row>
    <row r="1587" spans="16:16">
      <c r="P1587" s="3"/>
    </row>
    <row r="1588" spans="16:16">
      <c r="P1588" s="3"/>
    </row>
    <row r="1589" spans="16:16">
      <c r="P1589" s="3"/>
    </row>
    <row r="1590" spans="16:16">
      <c r="P1590" s="3"/>
    </row>
    <row r="1591" spans="16:16">
      <c r="P1591" s="3"/>
    </row>
    <row r="1592" spans="16:16">
      <c r="P1592" s="3"/>
    </row>
    <row r="1593" spans="16:16">
      <c r="P1593" s="3"/>
    </row>
    <row r="1594" spans="16:16">
      <c r="P1594" s="3"/>
    </row>
    <row r="1595" spans="16:16">
      <c r="P1595" s="3"/>
    </row>
    <row r="1596" spans="16:16">
      <c r="P1596" s="3"/>
    </row>
    <row r="1597" spans="16:16">
      <c r="P1597" s="3"/>
    </row>
    <row r="1598" spans="16:16">
      <c r="P1598" s="3"/>
    </row>
    <row r="1599" spans="16:16">
      <c r="P1599" s="3"/>
    </row>
    <row r="1600" spans="16:16">
      <c r="P1600" s="3"/>
    </row>
    <row r="1601" spans="16:16">
      <c r="P1601" s="3"/>
    </row>
    <row r="1602" spans="16:16">
      <c r="P1602" s="3"/>
    </row>
    <row r="1603" spans="16:16">
      <c r="P1603" s="3"/>
    </row>
    <row r="1604" spans="16:16">
      <c r="P1604" s="3"/>
    </row>
    <row r="1605" spans="16:16">
      <c r="P1605" s="3"/>
    </row>
    <row r="1606" spans="16:16">
      <c r="P1606" s="3"/>
    </row>
    <row r="1607" spans="16:16">
      <c r="P1607" s="3"/>
    </row>
    <row r="1608" spans="16:16">
      <c r="P1608" s="3"/>
    </row>
    <row r="1609" spans="16:16">
      <c r="P1609" s="3"/>
    </row>
    <row r="1610" spans="16:16">
      <c r="P1610" s="3"/>
    </row>
    <row r="1611" spans="16:16">
      <c r="P1611" s="3"/>
    </row>
    <row r="1612" spans="16:16">
      <c r="P1612" s="3"/>
    </row>
    <row r="1613" spans="16:16">
      <c r="P1613" s="3"/>
    </row>
    <row r="1614" spans="16:16">
      <c r="P1614" s="3"/>
    </row>
    <row r="1615" spans="16:16">
      <c r="P1615" s="3"/>
    </row>
    <row r="1616" spans="16:16">
      <c r="P1616" s="3"/>
    </row>
    <row r="1617" spans="16:16">
      <c r="P1617" s="3"/>
    </row>
    <row r="1618" spans="16:16">
      <c r="P1618" s="3"/>
    </row>
    <row r="1619" spans="16:16">
      <c r="P1619" s="3"/>
    </row>
    <row r="1620" spans="16:16">
      <c r="P1620" s="3"/>
    </row>
    <row r="1621" spans="16:16">
      <c r="P1621" s="3"/>
    </row>
    <row r="1622" spans="16:16">
      <c r="P1622" s="3"/>
    </row>
    <row r="1623" spans="16:16">
      <c r="P1623" s="3"/>
    </row>
    <row r="1624" spans="16:16">
      <c r="P1624" s="3"/>
    </row>
    <row r="1625" spans="16:16">
      <c r="P1625" s="3"/>
    </row>
    <row r="1626" spans="16:16">
      <c r="P1626" s="3"/>
    </row>
    <row r="1627" spans="16:16">
      <c r="P1627" s="3"/>
    </row>
    <row r="1628" spans="16:16">
      <c r="P1628" s="3"/>
    </row>
    <row r="1629" spans="16:16">
      <c r="P1629" s="3"/>
    </row>
    <row r="1630" spans="16:16">
      <c r="P1630" s="3"/>
    </row>
    <row r="1631" spans="16:16">
      <c r="P1631" s="3"/>
    </row>
    <row r="1632" spans="16:16">
      <c r="P1632" s="3"/>
    </row>
    <row r="1633" spans="16:16">
      <c r="P1633" s="3"/>
    </row>
    <row r="1634" spans="16:16">
      <c r="P1634" s="3"/>
    </row>
    <row r="1635" spans="16:16">
      <c r="P1635" s="3"/>
    </row>
    <row r="1636" spans="16:16">
      <c r="P1636" s="3"/>
    </row>
    <row r="1637" spans="16:16">
      <c r="P1637" s="3"/>
    </row>
    <row r="1638" spans="16:16">
      <c r="P1638" s="3"/>
    </row>
    <row r="1639" spans="16:16">
      <c r="P1639" s="3"/>
    </row>
    <row r="1640" spans="16:16">
      <c r="P1640" s="3"/>
    </row>
    <row r="1641" spans="16:16">
      <c r="P1641" s="3"/>
    </row>
    <row r="1642" spans="16:16">
      <c r="P1642" s="3"/>
    </row>
    <row r="1643" spans="16:16">
      <c r="P1643" s="3"/>
    </row>
    <row r="1644" spans="16:16">
      <c r="P1644" s="3"/>
    </row>
    <row r="1645" spans="16:16">
      <c r="P1645" s="3"/>
    </row>
    <row r="1646" spans="16:16">
      <c r="P1646" s="3"/>
    </row>
    <row r="1647" spans="16:16">
      <c r="P1647" s="3"/>
    </row>
    <row r="1648" spans="16:16">
      <c r="P1648" s="3"/>
    </row>
    <row r="1649" spans="16:16">
      <c r="P1649" s="3"/>
    </row>
    <row r="1650" spans="16:16">
      <c r="P1650" s="3"/>
    </row>
    <row r="1651" spans="16:16">
      <c r="P1651" s="3"/>
    </row>
    <row r="1652" spans="16:16">
      <c r="P1652" s="3"/>
    </row>
    <row r="1653" spans="16:16">
      <c r="P1653" s="3"/>
    </row>
    <row r="1654" spans="16:16">
      <c r="P1654" s="3"/>
    </row>
    <row r="1655" spans="16:16">
      <c r="P1655" s="3"/>
    </row>
    <row r="1656" spans="16:16">
      <c r="P1656" s="3"/>
    </row>
    <row r="1657" spans="16:16">
      <c r="P1657" s="3"/>
    </row>
    <row r="1658" spans="16:16">
      <c r="P1658" s="3"/>
    </row>
    <row r="1659" spans="16:16">
      <c r="P1659" s="3"/>
    </row>
    <row r="1660" spans="16:16">
      <c r="P1660" s="3"/>
    </row>
    <row r="1661" spans="16:16">
      <c r="P1661" s="3"/>
    </row>
    <row r="1662" spans="16:16">
      <c r="P1662" s="3"/>
    </row>
    <row r="1663" spans="16:16">
      <c r="P1663" s="3"/>
    </row>
    <row r="1664" spans="16:16">
      <c r="P1664" s="3"/>
    </row>
    <row r="1665" spans="16:16">
      <c r="P1665" s="3"/>
    </row>
    <row r="1666" spans="16:16">
      <c r="P1666" s="3"/>
    </row>
    <row r="1667" spans="16:16">
      <c r="P1667" s="3"/>
    </row>
    <row r="1668" spans="16:16">
      <c r="P1668" s="3"/>
    </row>
    <row r="1669" spans="16:16">
      <c r="P1669" s="3"/>
    </row>
    <row r="1670" spans="16:16">
      <c r="P1670" s="3"/>
    </row>
    <row r="1671" spans="16:16">
      <c r="P1671" s="3"/>
    </row>
    <row r="1672" spans="16:16">
      <c r="P1672" s="3"/>
    </row>
    <row r="1673" spans="16:16">
      <c r="P1673" s="3"/>
    </row>
    <row r="1674" spans="16:16">
      <c r="P1674" s="3"/>
    </row>
    <row r="1675" spans="16:16">
      <c r="P1675" s="3"/>
    </row>
    <row r="1676" spans="16:16">
      <c r="P1676" s="3"/>
    </row>
    <row r="1677" spans="16:16">
      <c r="P1677" s="3"/>
    </row>
    <row r="1678" spans="16:16">
      <c r="P1678" s="3"/>
    </row>
    <row r="1679" spans="16:16">
      <c r="P1679" s="3"/>
    </row>
    <row r="1680" spans="16:16">
      <c r="P1680" s="3"/>
    </row>
    <row r="1681" spans="16:16">
      <c r="P1681" s="3"/>
    </row>
    <row r="1682" spans="16:16">
      <c r="P1682" s="3"/>
    </row>
    <row r="1683" spans="16:16">
      <c r="P1683" s="3"/>
    </row>
    <row r="1684" spans="16:16">
      <c r="P1684" s="3"/>
    </row>
    <row r="1685" spans="16:16">
      <c r="P1685" s="3"/>
    </row>
    <row r="1686" spans="16:16">
      <c r="P1686" s="3"/>
    </row>
    <row r="1687" spans="16:16">
      <c r="P1687" s="3"/>
    </row>
    <row r="1688" spans="16:16">
      <c r="P1688" s="3"/>
    </row>
    <row r="1689" spans="16:16">
      <c r="P1689" s="3"/>
    </row>
    <row r="1690" spans="16:16">
      <c r="P1690" s="3"/>
    </row>
    <row r="1691" spans="16:16">
      <c r="P1691" s="3"/>
    </row>
    <row r="1692" spans="16:16">
      <c r="P1692" s="3"/>
    </row>
    <row r="1693" spans="16:16">
      <c r="P1693" s="3"/>
    </row>
    <row r="1694" spans="16:16">
      <c r="P1694" s="3"/>
    </row>
    <row r="1695" spans="16:16">
      <c r="P1695" s="3"/>
    </row>
    <row r="1696" spans="16:16">
      <c r="P1696" s="3"/>
    </row>
    <row r="1697" spans="16:16">
      <c r="P1697" s="3"/>
    </row>
    <row r="1698" spans="16:16">
      <c r="P1698" s="3"/>
    </row>
    <row r="1699" spans="16:16">
      <c r="P1699" s="3"/>
    </row>
    <row r="1700" spans="16:16">
      <c r="P1700" s="3"/>
    </row>
    <row r="1701" spans="16:16">
      <c r="P1701" s="3"/>
    </row>
    <row r="1702" spans="16:16">
      <c r="P1702" s="3"/>
    </row>
    <row r="1703" spans="16:16">
      <c r="P1703" s="3"/>
    </row>
    <row r="1704" spans="16:16">
      <c r="P1704" s="3"/>
    </row>
    <row r="1705" spans="16:16">
      <c r="P1705" s="3"/>
    </row>
    <row r="1706" spans="16:16">
      <c r="P1706" s="3"/>
    </row>
    <row r="1707" spans="16:16">
      <c r="P1707" s="3"/>
    </row>
    <row r="1708" spans="16:16">
      <c r="P1708" s="3"/>
    </row>
    <row r="1709" spans="16:16">
      <c r="P1709" s="3"/>
    </row>
    <row r="1710" spans="16:16">
      <c r="P1710" s="3"/>
    </row>
    <row r="1711" spans="16:16">
      <c r="P1711" s="3"/>
    </row>
    <row r="1712" spans="16:16">
      <c r="P1712" s="3"/>
    </row>
    <row r="1713" spans="16:16">
      <c r="P1713" s="3"/>
    </row>
    <row r="1714" spans="16:16">
      <c r="P1714" s="3"/>
    </row>
    <row r="1715" spans="16:16">
      <c r="P1715" s="3"/>
    </row>
    <row r="1716" spans="16:16">
      <c r="P1716" s="3"/>
    </row>
    <row r="1717" spans="16:16">
      <c r="P1717" s="3"/>
    </row>
    <row r="1718" spans="16:16">
      <c r="P1718" s="3"/>
    </row>
    <row r="1719" spans="16:16">
      <c r="P1719" s="3"/>
    </row>
    <row r="1720" spans="16:16">
      <c r="P1720" s="3"/>
    </row>
    <row r="1721" spans="16:16">
      <c r="P1721" s="3"/>
    </row>
    <row r="1722" spans="16:16">
      <c r="P1722" s="3"/>
    </row>
    <row r="1723" spans="16:16">
      <c r="P1723" s="3"/>
    </row>
    <row r="1724" spans="16:16">
      <c r="P1724" s="3"/>
    </row>
    <row r="1725" spans="16:16">
      <c r="P1725" s="3"/>
    </row>
    <row r="1726" spans="16:16">
      <c r="P1726" s="3"/>
    </row>
    <row r="1727" spans="16:16">
      <c r="P1727" s="3"/>
    </row>
    <row r="1728" spans="16:16">
      <c r="P1728" s="3"/>
    </row>
    <row r="1729" spans="16:16">
      <c r="P1729" s="3"/>
    </row>
    <row r="1730" spans="16:16">
      <c r="P1730" s="3"/>
    </row>
    <row r="1731" spans="16:16">
      <c r="P1731" s="3"/>
    </row>
    <row r="1732" spans="16:16">
      <c r="P1732" s="3"/>
    </row>
    <row r="1733" spans="16:16">
      <c r="P1733" s="3"/>
    </row>
    <row r="1734" spans="16:16">
      <c r="P1734" s="3"/>
    </row>
    <row r="1735" spans="16:16">
      <c r="P1735" s="3"/>
    </row>
    <row r="1736" spans="16:16">
      <c r="P1736" s="3"/>
    </row>
    <row r="1737" spans="16:16">
      <c r="P1737" s="3"/>
    </row>
    <row r="1738" spans="16:16">
      <c r="P1738" s="3"/>
    </row>
    <row r="1739" spans="16:16">
      <c r="P1739" s="3"/>
    </row>
    <row r="1740" spans="16:16">
      <c r="P1740" s="3"/>
    </row>
    <row r="1741" spans="16:16">
      <c r="P1741" s="3"/>
    </row>
    <row r="1742" spans="16:16">
      <c r="P1742" s="3"/>
    </row>
    <row r="1743" spans="16:16">
      <c r="P1743" s="3"/>
    </row>
    <row r="1744" spans="16:16">
      <c r="P1744" s="3"/>
    </row>
    <row r="1745" spans="16:16">
      <c r="P1745" s="3"/>
    </row>
    <row r="1746" spans="16:16">
      <c r="P1746" s="3"/>
    </row>
    <row r="1747" spans="16:16">
      <c r="P1747" s="3"/>
    </row>
    <row r="1748" spans="16:16">
      <c r="P1748" s="3"/>
    </row>
    <row r="1749" spans="16:16">
      <c r="P1749" s="3"/>
    </row>
    <row r="1750" spans="16:16">
      <c r="P1750" s="3"/>
    </row>
    <row r="1751" spans="16:16">
      <c r="P1751" s="3"/>
    </row>
    <row r="1752" spans="16:16">
      <c r="P1752" s="3"/>
    </row>
    <row r="1753" spans="16:16">
      <c r="P1753" s="3"/>
    </row>
    <row r="1754" spans="16:16">
      <c r="P1754" s="3"/>
    </row>
    <row r="1755" spans="16:16">
      <c r="P1755" s="3"/>
    </row>
    <row r="1756" spans="16:16">
      <c r="P1756" s="3"/>
    </row>
    <row r="1757" spans="16:16">
      <c r="P1757" s="3"/>
    </row>
    <row r="1758" spans="16:16">
      <c r="P1758" s="3"/>
    </row>
    <row r="1759" spans="16:16">
      <c r="P1759" s="3"/>
    </row>
    <row r="1760" spans="16:16">
      <c r="P1760" s="3"/>
    </row>
    <row r="1761" spans="16:16">
      <c r="P1761" s="3"/>
    </row>
    <row r="1762" spans="16:16">
      <c r="P1762" s="3"/>
    </row>
    <row r="1763" spans="16:16">
      <c r="P1763" s="3"/>
    </row>
    <row r="1764" spans="16:16">
      <c r="P1764" s="3"/>
    </row>
    <row r="1765" spans="16:16">
      <c r="P1765" s="3"/>
    </row>
    <row r="1766" spans="16:16">
      <c r="P1766" s="3"/>
    </row>
    <row r="1767" spans="16:16">
      <c r="P1767" s="3"/>
    </row>
    <row r="1768" spans="16:16">
      <c r="P1768" s="3"/>
    </row>
    <row r="1769" spans="16:16">
      <c r="P1769" s="3"/>
    </row>
    <row r="1770" spans="16:16">
      <c r="P1770" s="3"/>
    </row>
    <row r="1771" spans="16:16">
      <c r="P1771" s="3"/>
    </row>
    <row r="1772" spans="16:16">
      <c r="P1772" s="3"/>
    </row>
    <row r="1773" spans="16:16">
      <c r="P1773" s="3"/>
    </row>
    <row r="1774" spans="16:16">
      <c r="P1774" s="3"/>
    </row>
    <row r="1775" spans="16:16">
      <c r="P1775" s="3"/>
    </row>
    <row r="1776" spans="16:16">
      <c r="P1776" s="3"/>
    </row>
    <row r="1777" spans="16:16">
      <c r="P1777" s="3"/>
    </row>
    <row r="1778" spans="16:16">
      <c r="P1778" s="3"/>
    </row>
    <row r="1779" spans="16:16">
      <c r="P1779" s="3"/>
    </row>
    <row r="1780" spans="16:16">
      <c r="P1780" s="3"/>
    </row>
    <row r="1781" spans="16:16">
      <c r="P1781" s="3"/>
    </row>
    <row r="1782" spans="16:16">
      <c r="P1782" s="3"/>
    </row>
    <row r="1783" spans="16:16">
      <c r="P1783" s="3"/>
    </row>
    <row r="1784" spans="16:16">
      <c r="P1784" s="3"/>
    </row>
    <row r="1785" spans="16:16">
      <c r="P1785" s="3"/>
    </row>
    <row r="1786" spans="16:16">
      <c r="P1786" s="3"/>
    </row>
    <row r="1787" spans="16:16">
      <c r="P1787" s="3"/>
    </row>
    <row r="1788" spans="16:16">
      <c r="P1788" s="3"/>
    </row>
    <row r="1789" spans="16:16">
      <c r="P1789" s="3"/>
    </row>
    <row r="1790" spans="16:16">
      <c r="P1790" s="3"/>
    </row>
    <row r="1791" spans="16:16">
      <c r="P1791" s="3"/>
    </row>
    <row r="1792" spans="16:16">
      <c r="P1792" s="3"/>
    </row>
    <row r="1793" spans="16:16">
      <c r="P1793" s="3"/>
    </row>
    <row r="1794" spans="16:16">
      <c r="P1794" s="3"/>
    </row>
    <row r="1795" spans="16:16">
      <c r="P1795" s="3"/>
    </row>
    <row r="1796" spans="16:16">
      <c r="P1796" s="3"/>
    </row>
    <row r="1797" spans="16:16">
      <c r="P1797" s="3"/>
    </row>
    <row r="1798" spans="16:16">
      <c r="P1798" s="3"/>
    </row>
    <row r="1799" spans="16:16">
      <c r="P1799" s="3"/>
    </row>
    <row r="1800" spans="16:16">
      <c r="P1800" s="3"/>
    </row>
    <row r="1801" spans="16:16">
      <c r="P1801" s="3"/>
    </row>
    <row r="1802" spans="16:16">
      <c r="P1802" s="3"/>
    </row>
    <row r="1803" spans="16:16">
      <c r="P1803" s="3"/>
    </row>
    <row r="1804" spans="16:16">
      <c r="P1804" s="3"/>
    </row>
    <row r="1805" spans="16:16">
      <c r="P1805" s="3"/>
    </row>
    <row r="1806" spans="16:16">
      <c r="P1806" s="3"/>
    </row>
    <row r="1807" spans="16:16">
      <c r="P1807" s="3"/>
    </row>
    <row r="1808" spans="16:16">
      <c r="P1808" s="3"/>
    </row>
    <row r="1809" spans="16:16">
      <c r="P1809" s="3"/>
    </row>
    <row r="1810" spans="16:16">
      <c r="P1810" s="3"/>
    </row>
    <row r="1811" spans="16:16">
      <c r="P1811" s="3"/>
    </row>
    <row r="1812" spans="16:16">
      <c r="P1812" s="3"/>
    </row>
    <row r="1813" spans="16:16">
      <c r="P1813" s="3"/>
    </row>
    <row r="1814" spans="16:16">
      <c r="P1814" s="3"/>
    </row>
    <row r="1815" spans="16:16">
      <c r="P1815" s="3"/>
    </row>
    <row r="1816" spans="16:16">
      <c r="P1816" s="3"/>
    </row>
    <row r="1817" spans="16:16">
      <c r="P1817" s="3"/>
    </row>
    <row r="1818" spans="16:16">
      <c r="P1818" s="3"/>
    </row>
    <row r="1819" spans="16:16">
      <c r="P1819" s="3"/>
    </row>
    <row r="1820" spans="16:16">
      <c r="P1820" s="3"/>
    </row>
    <row r="1821" spans="16:16">
      <c r="P1821" s="3"/>
    </row>
    <row r="1822" spans="16:16">
      <c r="P1822" s="3"/>
    </row>
    <row r="1823" spans="16:16">
      <c r="P1823" s="3"/>
    </row>
    <row r="1824" spans="16:16">
      <c r="P1824" s="3"/>
    </row>
    <row r="1825" spans="16:16">
      <c r="P1825" s="3"/>
    </row>
    <row r="1826" spans="16:16">
      <c r="P1826" s="3"/>
    </row>
    <row r="1827" spans="16:16">
      <c r="P1827" s="3"/>
    </row>
    <row r="1828" spans="16:16">
      <c r="P1828" s="3"/>
    </row>
    <row r="1829" spans="16:16">
      <c r="P1829" s="3"/>
    </row>
    <row r="1830" spans="16:16">
      <c r="P1830" s="3"/>
    </row>
    <row r="1831" spans="16:16">
      <c r="P1831" s="3"/>
    </row>
    <row r="1832" spans="16:16">
      <c r="P1832" s="3"/>
    </row>
    <row r="1833" spans="16:16">
      <c r="P1833" s="3"/>
    </row>
    <row r="1834" spans="16:16">
      <c r="P1834" s="3"/>
    </row>
    <row r="1835" spans="16:16">
      <c r="P1835" s="3"/>
    </row>
    <row r="1836" spans="16:16">
      <c r="P1836" s="3"/>
    </row>
    <row r="1837" spans="16:16">
      <c r="P1837" s="3"/>
    </row>
    <row r="1838" spans="16:16">
      <c r="P1838" s="3"/>
    </row>
    <row r="1839" spans="16:16">
      <c r="P1839" s="3"/>
    </row>
    <row r="1840" spans="16:16">
      <c r="P1840" s="3"/>
    </row>
    <row r="1841" spans="16:16">
      <c r="P1841" s="3"/>
    </row>
    <row r="1842" spans="16:16">
      <c r="P1842" s="3"/>
    </row>
    <row r="1843" spans="16:16">
      <c r="P1843" s="3"/>
    </row>
    <row r="1844" spans="16:16">
      <c r="P1844" s="3"/>
    </row>
    <row r="1845" spans="16:16">
      <c r="P1845" s="3"/>
    </row>
    <row r="1846" spans="16:16">
      <c r="P1846" s="3"/>
    </row>
    <row r="1847" spans="16:16">
      <c r="P1847" s="3"/>
    </row>
    <row r="1848" spans="16:16">
      <c r="P1848" s="3"/>
    </row>
    <row r="1849" spans="16:16">
      <c r="P1849" s="3"/>
    </row>
    <row r="1850" spans="16:16">
      <c r="P1850" s="3"/>
    </row>
    <row r="1851" spans="16:16">
      <c r="P1851" s="3"/>
    </row>
    <row r="1852" spans="16:16">
      <c r="P1852" s="3"/>
    </row>
    <row r="1853" spans="16:16">
      <c r="P1853" s="3"/>
    </row>
    <row r="1854" spans="16:16">
      <c r="P1854" s="3"/>
    </row>
    <row r="1855" spans="16:16">
      <c r="P1855" s="3"/>
    </row>
    <row r="1856" spans="16:16">
      <c r="P1856" s="3"/>
    </row>
    <row r="1857" spans="16:16">
      <c r="P1857" s="3"/>
    </row>
    <row r="1858" spans="16:16">
      <c r="P1858" s="3"/>
    </row>
    <row r="1859" spans="16:16">
      <c r="P1859" s="3"/>
    </row>
    <row r="1860" spans="16:16">
      <c r="P1860" s="3"/>
    </row>
    <row r="1861" spans="16:16">
      <c r="P1861" s="3"/>
    </row>
    <row r="1862" spans="16:16">
      <c r="P1862" s="3"/>
    </row>
    <row r="1863" spans="16:16">
      <c r="P1863" s="3"/>
    </row>
    <row r="1864" spans="16:16">
      <c r="P1864" s="3"/>
    </row>
    <row r="1865" spans="16:16">
      <c r="P1865" s="3"/>
    </row>
    <row r="1866" spans="16:16">
      <c r="P1866" s="3"/>
    </row>
    <row r="1867" spans="16:16">
      <c r="P1867" s="3"/>
    </row>
    <row r="1868" spans="16:16">
      <c r="P1868" s="3"/>
    </row>
    <row r="1869" spans="16:16">
      <c r="P1869" s="3"/>
    </row>
    <row r="1870" spans="16:16">
      <c r="P1870" s="3"/>
    </row>
    <row r="1871" spans="16:16">
      <c r="P1871" s="3"/>
    </row>
    <row r="1872" spans="16:16">
      <c r="P1872" s="3"/>
    </row>
    <row r="1873" spans="16:16">
      <c r="P1873" s="3"/>
    </row>
    <row r="1874" spans="16:16">
      <c r="P1874" s="3"/>
    </row>
    <row r="1875" spans="16:16">
      <c r="P1875" s="3"/>
    </row>
    <row r="1876" spans="16:16">
      <c r="P1876" s="3"/>
    </row>
    <row r="1877" spans="16:16">
      <c r="P1877" s="3"/>
    </row>
    <row r="1878" spans="16:16">
      <c r="P1878" s="3"/>
    </row>
    <row r="1879" spans="16:16">
      <c r="P1879" s="3"/>
    </row>
    <row r="1880" spans="16:16">
      <c r="P1880" s="3"/>
    </row>
    <row r="1881" spans="16:16">
      <c r="P1881" s="3"/>
    </row>
    <row r="1882" spans="16:16">
      <c r="P1882" s="3"/>
    </row>
    <row r="1883" spans="16:16">
      <c r="P1883" s="3"/>
    </row>
    <row r="1884" spans="16:16">
      <c r="P1884" s="3"/>
    </row>
    <row r="1885" spans="16:16">
      <c r="P1885" s="3"/>
    </row>
    <row r="1886" spans="16:16">
      <c r="P1886" s="3"/>
    </row>
    <row r="1887" spans="16:16">
      <c r="P1887" s="3"/>
    </row>
    <row r="1888" spans="16:16">
      <c r="P1888" s="3"/>
    </row>
    <row r="1889" spans="16:16">
      <c r="P1889" s="3"/>
    </row>
    <row r="1890" spans="16:16">
      <c r="P1890" s="3"/>
    </row>
    <row r="1891" spans="16:16">
      <c r="P1891" s="3"/>
    </row>
    <row r="1892" spans="16:16">
      <c r="P1892" s="3"/>
    </row>
    <row r="1893" spans="16:16">
      <c r="P1893" s="3"/>
    </row>
    <row r="1894" spans="16:16">
      <c r="P1894" s="3"/>
    </row>
    <row r="1895" spans="16:16">
      <c r="P1895" s="3"/>
    </row>
    <row r="1896" spans="16:16">
      <c r="P1896" s="3"/>
    </row>
    <row r="1897" spans="16:16">
      <c r="P1897" s="3"/>
    </row>
    <row r="1898" spans="16:16">
      <c r="P1898" s="3"/>
    </row>
    <row r="1899" spans="16:16">
      <c r="P1899" s="3"/>
    </row>
    <row r="1900" spans="16:16">
      <c r="P1900" s="3"/>
    </row>
    <row r="1901" spans="16:16">
      <c r="P1901" s="3"/>
    </row>
    <row r="1902" spans="16:16">
      <c r="P1902" s="3"/>
    </row>
    <row r="1903" spans="16:16">
      <c r="P1903" s="3"/>
    </row>
    <row r="1904" spans="16:16">
      <c r="P1904" s="3"/>
    </row>
    <row r="1905" spans="16:16">
      <c r="P1905" s="3"/>
    </row>
    <row r="1906" spans="16:16">
      <c r="P1906" s="3"/>
    </row>
    <row r="1907" spans="16:16">
      <c r="P1907" s="3"/>
    </row>
    <row r="1908" spans="16:16">
      <c r="P1908" s="3"/>
    </row>
    <row r="1909" spans="16:16">
      <c r="P1909" s="3"/>
    </row>
    <row r="1910" spans="16:16">
      <c r="P1910" s="3"/>
    </row>
    <row r="1911" spans="16:16">
      <c r="P1911" s="3"/>
    </row>
    <row r="1912" spans="16:16">
      <c r="P1912" s="3"/>
    </row>
    <row r="1913" spans="16:16">
      <c r="P1913" s="3"/>
    </row>
    <row r="1914" spans="16:16">
      <c r="P1914" s="3"/>
    </row>
    <row r="1915" spans="16:16">
      <c r="P1915" s="3"/>
    </row>
    <row r="1916" spans="16:16">
      <c r="P1916" s="3"/>
    </row>
    <row r="1917" spans="16:16">
      <c r="P1917" s="3"/>
    </row>
    <row r="1918" spans="16:16">
      <c r="P1918" s="3"/>
    </row>
    <row r="1919" spans="16:16">
      <c r="P1919" s="3"/>
    </row>
    <row r="1920" spans="16:16">
      <c r="P1920" s="3"/>
    </row>
    <row r="1921" spans="16:16">
      <c r="P1921" s="3"/>
    </row>
    <row r="1922" spans="16:16">
      <c r="P1922" s="3"/>
    </row>
    <row r="1923" spans="16:16">
      <c r="P1923" s="3"/>
    </row>
    <row r="1924" spans="16:16">
      <c r="P1924" s="3"/>
    </row>
    <row r="1925" spans="16:16">
      <c r="P1925" s="3"/>
    </row>
    <row r="1926" spans="16:16">
      <c r="P1926" s="3"/>
    </row>
    <row r="1927" spans="16:16">
      <c r="P1927" s="3"/>
    </row>
    <row r="1928" spans="16:16">
      <c r="P1928" s="3"/>
    </row>
    <row r="1929" spans="16:16">
      <c r="P1929" s="3"/>
    </row>
    <row r="1930" spans="16:16">
      <c r="P1930" s="3"/>
    </row>
    <row r="1931" spans="16:16">
      <c r="P1931" s="3"/>
    </row>
    <row r="1932" spans="16:16">
      <c r="P1932" s="3"/>
    </row>
    <row r="1933" spans="16:16">
      <c r="P1933" s="3"/>
    </row>
    <row r="1934" spans="16:16">
      <c r="P1934" s="3"/>
    </row>
    <row r="1935" spans="16:16">
      <c r="P1935" s="3"/>
    </row>
    <row r="1936" spans="16:16">
      <c r="P1936" s="3"/>
    </row>
    <row r="1937" spans="16:16">
      <c r="P1937" s="3"/>
    </row>
    <row r="1938" spans="16:16">
      <c r="P1938" s="3"/>
    </row>
    <row r="1939" spans="16:16">
      <c r="P1939" s="3"/>
    </row>
    <row r="1940" spans="16:16">
      <c r="P1940" s="3"/>
    </row>
    <row r="1941" spans="16:16">
      <c r="P1941" s="3"/>
    </row>
    <row r="1942" spans="16:16">
      <c r="P1942" s="3"/>
    </row>
    <row r="1943" spans="16:16">
      <c r="P1943" s="3"/>
    </row>
    <row r="1944" spans="16:16">
      <c r="P1944" s="3"/>
    </row>
    <row r="1945" spans="16:16">
      <c r="P1945" s="3"/>
    </row>
    <row r="1946" spans="16:16">
      <c r="P1946" s="3"/>
    </row>
    <row r="1947" spans="16:16">
      <c r="P1947" s="3"/>
    </row>
    <row r="1948" spans="16:16">
      <c r="P1948" s="3"/>
    </row>
    <row r="1949" spans="16:16">
      <c r="P1949" s="3"/>
    </row>
    <row r="1950" spans="16:16">
      <c r="P1950" s="3"/>
    </row>
    <row r="1951" spans="16:16">
      <c r="P1951" s="3"/>
    </row>
    <row r="1952" spans="16:16">
      <c r="P1952" s="3"/>
    </row>
    <row r="1953" spans="16:16">
      <c r="P1953" s="3"/>
    </row>
    <row r="1954" spans="16:16">
      <c r="P1954" s="3"/>
    </row>
    <row r="1955" spans="16:16">
      <c r="P1955" s="3"/>
    </row>
    <row r="1956" spans="16:16">
      <c r="P1956" s="3"/>
    </row>
    <row r="1957" spans="16:16">
      <c r="P1957" s="3"/>
    </row>
    <row r="1958" spans="16:16">
      <c r="P1958" s="3"/>
    </row>
    <row r="1959" spans="16:16">
      <c r="P1959" s="3"/>
    </row>
    <row r="1960" spans="16:16">
      <c r="P1960" s="3"/>
    </row>
    <row r="1961" spans="16:16">
      <c r="P1961" s="3"/>
    </row>
    <row r="1962" spans="16:16">
      <c r="P1962" s="3"/>
    </row>
    <row r="1963" spans="16:16">
      <c r="P1963" s="3"/>
    </row>
    <row r="1964" spans="16:16">
      <c r="P1964" s="3"/>
    </row>
    <row r="1965" spans="16:16">
      <c r="P1965" s="3"/>
    </row>
    <row r="1966" spans="16:16">
      <c r="P1966" s="3"/>
    </row>
    <row r="1967" spans="16:16">
      <c r="P1967" s="3"/>
    </row>
    <row r="1968" spans="16:16">
      <c r="P1968" s="3"/>
    </row>
    <row r="1969" spans="16:16">
      <c r="P1969" s="3"/>
    </row>
    <row r="1970" spans="16:16">
      <c r="P1970" s="3"/>
    </row>
    <row r="1971" spans="16:16">
      <c r="P1971" s="3"/>
    </row>
    <row r="1972" spans="16:16">
      <c r="P1972" s="3"/>
    </row>
    <row r="1973" spans="16:16">
      <c r="P1973" s="3"/>
    </row>
    <row r="1974" spans="16:16">
      <c r="P1974" s="3"/>
    </row>
    <row r="1975" spans="16:16">
      <c r="P1975" s="3"/>
    </row>
    <row r="1976" spans="16:16">
      <c r="P1976" s="3"/>
    </row>
    <row r="1977" spans="16:16">
      <c r="P1977" s="3"/>
    </row>
    <row r="1978" spans="16:16">
      <c r="P1978" s="3"/>
    </row>
    <row r="1979" spans="16:16">
      <c r="P1979" s="3"/>
    </row>
    <row r="1980" spans="16:16">
      <c r="P1980" s="3"/>
    </row>
    <row r="1981" spans="16:16">
      <c r="P1981" s="3"/>
    </row>
    <row r="1982" spans="16:16">
      <c r="P1982" s="3"/>
    </row>
    <row r="1983" spans="16:16">
      <c r="P1983" s="3"/>
    </row>
    <row r="1984" spans="16:16">
      <c r="P1984" s="3"/>
    </row>
    <row r="1985" spans="16:16">
      <c r="P1985" s="3"/>
    </row>
    <row r="1986" spans="16:16">
      <c r="P1986" s="3"/>
    </row>
    <row r="1987" spans="16:16">
      <c r="P1987" s="3"/>
    </row>
    <row r="1988" spans="16:16">
      <c r="P1988" s="3"/>
    </row>
    <row r="1989" spans="16:16">
      <c r="P1989" s="3"/>
    </row>
    <row r="1990" spans="16:16">
      <c r="P1990" s="3"/>
    </row>
    <row r="1991" spans="16:16">
      <c r="P1991" s="3"/>
    </row>
    <row r="1992" spans="16:16">
      <c r="P1992" s="3"/>
    </row>
    <row r="1993" spans="16:16">
      <c r="P1993" s="3"/>
    </row>
    <row r="1994" spans="16:16">
      <c r="P1994" s="3"/>
    </row>
    <row r="1995" spans="16:16">
      <c r="P1995" s="3"/>
    </row>
    <row r="1996" spans="16:16">
      <c r="P1996" s="3"/>
    </row>
    <row r="1997" spans="16:16">
      <c r="P1997" s="3"/>
    </row>
    <row r="1998" spans="16:16">
      <c r="P1998" s="3"/>
    </row>
    <row r="1999" spans="16:16">
      <c r="P1999" s="3"/>
    </row>
    <row r="2000" spans="16:16">
      <c r="P2000" s="3"/>
    </row>
    <row r="2001" spans="16:16">
      <c r="P2001" s="3"/>
    </row>
    <row r="2002" spans="16:16">
      <c r="P2002" s="3"/>
    </row>
    <row r="2003" spans="16:16">
      <c r="P2003" s="3"/>
    </row>
    <row r="2004" spans="16:16">
      <c r="P2004" s="3"/>
    </row>
    <row r="2005" spans="16:16">
      <c r="P2005" s="3"/>
    </row>
    <row r="2006" spans="16:16">
      <c r="P2006" s="3"/>
    </row>
    <row r="2007" spans="16:16">
      <c r="P2007" s="3"/>
    </row>
    <row r="2008" spans="16:16">
      <c r="P2008" s="3"/>
    </row>
    <row r="2009" spans="16:16">
      <c r="P2009" s="3"/>
    </row>
    <row r="2010" spans="16:16">
      <c r="P2010" s="3"/>
    </row>
    <row r="2011" spans="16:16">
      <c r="P2011" s="3"/>
    </row>
    <row r="2012" spans="16:16">
      <c r="P2012" s="3"/>
    </row>
    <row r="2013" spans="16:16">
      <c r="P2013" s="3"/>
    </row>
    <row r="2014" spans="16:16">
      <c r="P2014" s="3"/>
    </row>
    <row r="2015" spans="16:16">
      <c r="P2015" s="3"/>
    </row>
    <row r="2016" spans="16:16">
      <c r="P2016" s="3"/>
    </row>
    <row r="2017" spans="16:16">
      <c r="P2017" s="3"/>
    </row>
    <row r="2018" spans="16:16">
      <c r="P2018" s="3"/>
    </row>
    <row r="2019" spans="16:16">
      <c r="P2019" s="3"/>
    </row>
    <row r="2020" spans="16:16">
      <c r="P2020" s="3"/>
    </row>
    <row r="2021" spans="16:16">
      <c r="P2021" s="3"/>
    </row>
    <row r="2022" spans="16:16">
      <c r="P2022" s="3"/>
    </row>
    <row r="2023" spans="16:16">
      <c r="P2023" s="3"/>
    </row>
    <row r="2024" spans="16:16">
      <c r="P2024" s="3"/>
    </row>
    <row r="2025" spans="16:16">
      <c r="P2025" s="3"/>
    </row>
    <row r="2026" spans="16:16">
      <c r="P2026" s="3"/>
    </row>
    <row r="2027" spans="16:16">
      <c r="P2027" s="3"/>
    </row>
    <row r="2028" spans="16:16">
      <c r="P2028" s="3"/>
    </row>
    <row r="2029" spans="16:16">
      <c r="P2029" s="3"/>
    </row>
    <row r="2030" spans="16:16">
      <c r="P2030" s="3"/>
    </row>
    <row r="2031" spans="16:16">
      <c r="P2031" s="3"/>
    </row>
    <row r="2032" spans="16:16">
      <c r="P2032" s="3"/>
    </row>
    <row r="2033" spans="16:16">
      <c r="P2033" s="3"/>
    </row>
    <row r="2034" spans="16:16">
      <c r="P2034" s="3"/>
    </row>
    <row r="2035" spans="16:16">
      <c r="P2035" s="3"/>
    </row>
    <row r="2036" spans="16:16">
      <c r="P2036" s="3"/>
    </row>
    <row r="2037" spans="16:16">
      <c r="P2037" s="3"/>
    </row>
    <row r="2038" spans="16:16">
      <c r="P2038" s="3"/>
    </row>
    <row r="2039" spans="16:16">
      <c r="P2039" s="3"/>
    </row>
    <row r="2040" spans="16:16">
      <c r="P2040" s="3"/>
    </row>
    <row r="2041" spans="16:16">
      <c r="P2041" s="3"/>
    </row>
    <row r="2042" spans="16:16">
      <c r="P2042" s="3"/>
    </row>
    <row r="2043" spans="16:16">
      <c r="P2043" s="3"/>
    </row>
    <row r="2044" spans="16:16">
      <c r="P2044" s="3"/>
    </row>
    <row r="2045" spans="16:16">
      <c r="P2045" s="3"/>
    </row>
    <row r="2046" spans="16:16">
      <c r="P2046" s="3"/>
    </row>
    <row r="2047" spans="16:16">
      <c r="P2047" s="3"/>
    </row>
    <row r="2048" spans="16:16">
      <c r="P2048" s="3"/>
    </row>
    <row r="2049" spans="16:16">
      <c r="P2049" s="3"/>
    </row>
    <row r="2050" spans="16:16">
      <c r="P2050" s="3"/>
    </row>
    <row r="2051" spans="16:16">
      <c r="P2051" s="3"/>
    </row>
    <row r="2052" spans="16:16">
      <c r="P2052" s="3"/>
    </row>
    <row r="2053" spans="16:16">
      <c r="P2053" s="3"/>
    </row>
    <row r="2054" spans="16:16">
      <c r="P2054" s="3"/>
    </row>
    <row r="2055" spans="16:16">
      <c r="P2055" s="3"/>
    </row>
    <row r="2056" spans="16:16">
      <c r="P2056" s="3"/>
    </row>
    <row r="2057" spans="16:16">
      <c r="P2057" s="3"/>
    </row>
    <row r="2058" spans="16:16">
      <c r="P2058" s="3"/>
    </row>
    <row r="2059" spans="16:16">
      <c r="P2059" s="3"/>
    </row>
    <row r="2060" spans="16:16">
      <c r="P2060" s="3"/>
    </row>
    <row r="2061" spans="16:16">
      <c r="P2061" s="3"/>
    </row>
    <row r="2062" spans="16:16">
      <c r="P2062" s="3"/>
    </row>
    <row r="2063" spans="16:16">
      <c r="P2063" s="3"/>
    </row>
    <row r="2064" spans="16:16">
      <c r="P2064" s="3"/>
    </row>
    <row r="2065" spans="16:16">
      <c r="P2065" s="3"/>
    </row>
    <row r="2066" spans="16:16">
      <c r="P2066" s="3"/>
    </row>
    <row r="2067" spans="16:16">
      <c r="P2067" s="3"/>
    </row>
    <row r="2068" spans="16:16">
      <c r="P2068" s="3"/>
    </row>
    <row r="2069" spans="16:16">
      <c r="P2069" s="3"/>
    </row>
    <row r="2070" spans="16:16">
      <c r="P2070" s="3"/>
    </row>
    <row r="2071" spans="16:16">
      <c r="P2071" s="3"/>
    </row>
    <row r="2072" spans="16:16">
      <c r="P2072" s="3"/>
    </row>
    <row r="2073" spans="16:16">
      <c r="P2073" s="3"/>
    </row>
    <row r="2074" spans="16:16">
      <c r="P2074" s="3"/>
    </row>
    <row r="2075" spans="16:16">
      <c r="P2075" s="3"/>
    </row>
    <row r="2076" spans="16:16">
      <c r="P2076" s="3"/>
    </row>
    <row r="2077" spans="16:16">
      <c r="P2077" s="3"/>
    </row>
    <row r="2078" spans="16:16">
      <c r="P2078" s="3"/>
    </row>
    <row r="2079" spans="16:16">
      <c r="P2079" s="3"/>
    </row>
    <row r="2080" spans="16:16">
      <c r="P2080" s="3"/>
    </row>
    <row r="2081" spans="16:16">
      <c r="P2081" s="3"/>
    </row>
    <row r="2082" spans="16:16">
      <c r="P2082" s="3"/>
    </row>
    <row r="2083" spans="16:16">
      <c r="P2083" s="3"/>
    </row>
    <row r="2084" spans="16:16">
      <c r="P2084" s="3"/>
    </row>
    <row r="2085" spans="16:16">
      <c r="P2085" s="3"/>
    </row>
    <row r="2086" spans="16:16">
      <c r="P2086" s="3"/>
    </row>
    <row r="2087" spans="16:16">
      <c r="P2087" s="3"/>
    </row>
    <row r="2088" spans="16:16">
      <c r="P2088" s="3"/>
    </row>
    <row r="2089" spans="16:16">
      <c r="P2089" s="3"/>
    </row>
    <row r="2090" spans="16:16">
      <c r="P2090" s="3"/>
    </row>
    <row r="2091" spans="16:16">
      <c r="P2091" s="3"/>
    </row>
    <row r="2092" spans="16:16">
      <c r="P2092" s="3"/>
    </row>
    <row r="2093" spans="16:16">
      <c r="P2093" s="3"/>
    </row>
    <row r="2094" spans="16:16">
      <c r="P2094" s="3"/>
    </row>
    <row r="2095" spans="16:16">
      <c r="P2095" s="3"/>
    </row>
    <row r="2096" spans="16:16">
      <c r="P2096" s="3"/>
    </row>
    <row r="2097" spans="16:16">
      <c r="P2097" s="3"/>
    </row>
    <row r="2098" spans="16:16">
      <c r="P2098" s="3"/>
    </row>
    <row r="2099" spans="16:16">
      <c r="P2099" s="3"/>
    </row>
    <row r="2100" spans="16:16">
      <c r="P2100" s="3"/>
    </row>
    <row r="2101" spans="16:16">
      <c r="P2101" s="3"/>
    </row>
    <row r="2102" spans="16:16">
      <c r="P2102" s="3"/>
    </row>
    <row r="2103" spans="16:16">
      <c r="P2103" s="3"/>
    </row>
    <row r="2104" spans="16:16">
      <c r="P2104" s="3"/>
    </row>
    <row r="2105" spans="16:16">
      <c r="P2105" s="3"/>
    </row>
    <row r="2106" spans="16:16">
      <c r="P2106" s="3"/>
    </row>
    <row r="2107" spans="16:16">
      <c r="P2107" s="3"/>
    </row>
    <row r="2108" spans="16:16">
      <c r="P2108" s="3"/>
    </row>
    <row r="2109" spans="16:16">
      <c r="P2109" s="3"/>
    </row>
    <row r="2110" spans="16:16">
      <c r="P2110" s="3"/>
    </row>
    <row r="2111" spans="16:16">
      <c r="P2111" s="3"/>
    </row>
    <row r="2112" spans="16:16">
      <c r="P2112" s="3"/>
    </row>
    <row r="2113" spans="16:16">
      <c r="P2113" s="3"/>
    </row>
    <row r="2114" spans="16:16">
      <c r="P2114" s="3"/>
    </row>
    <row r="2115" spans="16:16">
      <c r="P2115" s="3"/>
    </row>
    <row r="2116" spans="16:16">
      <c r="P2116" s="3"/>
    </row>
    <row r="2117" spans="16:16">
      <c r="P2117" s="3"/>
    </row>
    <row r="2118" spans="16:16">
      <c r="P2118" s="3"/>
    </row>
    <row r="2119" spans="16:16">
      <c r="P2119" s="3"/>
    </row>
    <row r="2120" spans="16:16">
      <c r="P2120" s="3"/>
    </row>
    <row r="2121" spans="16:16">
      <c r="P2121" s="3"/>
    </row>
    <row r="2122" spans="16:16">
      <c r="P2122" s="3"/>
    </row>
    <row r="2123" spans="16:16">
      <c r="P2123" s="3"/>
    </row>
    <row r="2124" spans="16:16">
      <c r="P2124" s="3"/>
    </row>
    <row r="2125" spans="16:16">
      <c r="P2125" s="3"/>
    </row>
    <row r="2126" spans="16:16">
      <c r="P2126" s="3"/>
    </row>
    <row r="2127" spans="16:16">
      <c r="P2127" s="3"/>
    </row>
    <row r="2128" spans="16:16">
      <c r="P2128" s="3"/>
    </row>
    <row r="2129" spans="16:16">
      <c r="P2129" s="3"/>
    </row>
    <row r="2130" spans="16:16">
      <c r="P2130" s="3"/>
    </row>
    <row r="2131" spans="16:16">
      <c r="P2131" s="3"/>
    </row>
    <row r="2132" spans="16:16">
      <c r="P2132" s="3"/>
    </row>
    <row r="2133" spans="16:16">
      <c r="P2133" s="3"/>
    </row>
    <row r="2134" spans="16:16">
      <c r="P2134" s="3"/>
    </row>
    <row r="2135" spans="16:16">
      <c r="P2135" s="3"/>
    </row>
    <row r="2136" spans="16:16">
      <c r="P2136" s="3"/>
    </row>
    <row r="2137" spans="16:16">
      <c r="P2137" s="3"/>
    </row>
    <row r="2138" spans="16:16">
      <c r="P2138" s="3"/>
    </row>
    <row r="2139" spans="16:16">
      <c r="P2139" s="3"/>
    </row>
    <row r="2140" spans="16:16">
      <c r="P2140" s="3"/>
    </row>
    <row r="2141" spans="16:16">
      <c r="P2141" s="3"/>
    </row>
    <row r="2142" spans="16:16">
      <c r="P2142" s="3"/>
    </row>
    <row r="2143" spans="16:16">
      <c r="P2143" s="3"/>
    </row>
    <row r="2144" spans="16:16">
      <c r="P2144" s="3"/>
    </row>
    <row r="2145" spans="16:16">
      <c r="P2145" s="3"/>
    </row>
    <row r="2146" spans="16:16">
      <c r="P2146" s="3"/>
    </row>
    <row r="2147" spans="16:16">
      <c r="P2147" s="3"/>
    </row>
    <row r="2148" spans="16:16">
      <c r="P2148" s="3"/>
    </row>
    <row r="2149" spans="16:16">
      <c r="P2149" s="3"/>
    </row>
    <row r="2150" spans="16:16">
      <c r="P2150" s="3"/>
    </row>
    <row r="2151" spans="16:16">
      <c r="P2151" s="3"/>
    </row>
    <row r="2152" spans="16:16">
      <c r="P2152" s="3"/>
    </row>
    <row r="2153" spans="16:16">
      <c r="P2153" s="3"/>
    </row>
    <row r="2154" spans="16:16">
      <c r="P2154" s="3"/>
    </row>
    <row r="2155" spans="16:16">
      <c r="P2155" s="3"/>
    </row>
    <row r="2156" spans="16:16">
      <c r="P2156" s="3"/>
    </row>
    <row r="2157" spans="16:16">
      <c r="P2157" s="3"/>
    </row>
    <row r="2158" spans="16:16">
      <c r="P2158" s="3"/>
    </row>
    <row r="2159" spans="16:16">
      <c r="P2159" s="3"/>
    </row>
    <row r="2160" spans="16:16">
      <c r="P2160" s="3"/>
    </row>
    <row r="2161" spans="16:16">
      <c r="P2161" s="3"/>
    </row>
    <row r="2162" spans="16:16">
      <c r="P2162" s="3"/>
    </row>
    <row r="2163" spans="16:16">
      <c r="P2163" s="3"/>
    </row>
    <row r="2164" spans="16:16">
      <c r="P2164" s="3"/>
    </row>
    <row r="2165" spans="16:16">
      <c r="P2165" s="3"/>
    </row>
    <row r="2166" spans="16:16">
      <c r="P2166" s="3"/>
    </row>
    <row r="2167" spans="16:16">
      <c r="P2167" s="3"/>
    </row>
    <row r="2168" spans="16:16">
      <c r="P2168" s="3"/>
    </row>
    <row r="2169" spans="16:16">
      <c r="P2169" s="3"/>
    </row>
    <row r="2170" spans="16:16">
      <c r="P2170" s="3"/>
    </row>
    <row r="2171" spans="16:16">
      <c r="P2171" s="3"/>
    </row>
    <row r="2172" spans="16:16">
      <c r="P2172" s="3"/>
    </row>
    <row r="2173" spans="16:16">
      <c r="P2173" s="3"/>
    </row>
    <row r="2174" spans="16:16">
      <c r="P2174" s="3"/>
    </row>
    <row r="2175" spans="16:16">
      <c r="P2175" s="3"/>
    </row>
    <row r="2176" spans="16:16">
      <c r="P2176" s="3"/>
    </row>
    <row r="2177" spans="16:16">
      <c r="P2177" s="3"/>
    </row>
    <row r="2178" spans="16:16">
      <c r="P2178" s="3"/>
    </row>
    <row r="2179" spans="16:16">
      <c r="P2179" s="3"/>
    </row>
    <row r="2180" spans="16:16">
      <c r="P2180" s="3"/>
    </row>
    <row r="2181" spans="16:16">
      <c r="P2181" s="3"/>
    </row>
    <row r="2182" spans="16:16">
      <c r="P2182" s="3"/>
    </row>
    <row r="2183" spans="16:16">
      <c r="P2183" s="3"/>
    </row>
    <row r="2184" spans="16:16">
      <c r="P2184" s="3"/>
    </row>
    <row r="2185" spans="16:16">
      <c r="P2185" s="3"/>
    </row>
    <row r="2186" spans="16:16">
      <c r="P2186" s="3"/>
    </row>
    <row r="2187" spans="16:16">
      <c r="P2187" s="3"/>
    </row>
    <row r="2188" spans="16:16">
      <c r="P2188" s="3"/>
    </row>
    <row r="2189" spans="16:16">
      <c r="P2189" s="3"/>
    </row>
    <row r="2190" spans="16:16">
      <c r="P2190" s="3"/>
    </row>
    <row r="2191" spans="16:16">
      <c r="P2191" s="3"/>
    </row>
    <row r="2192" spans="16:16">
      <c r="P2192" s="3"/>
    </row>
    <row r="2193" spans="16:16">
      <c r="P2193" s="3"/>
    </row>
    <row r="2194" spans="16:16">
      <c r="P2194" s="3"/>
    </row>
    <row r="2195" spans="16:16">
      <c r="P2195" s="3"/>
    </row>
    <row r="2196" spans="16:16">
      <c r="P2196" s="3"/>
    </row>
    <row r="2197" spans="16:16">
      <c r="P2197" s="3"/>
    </row>
    <row r="2198" spans="16:16">
      <c r="P2198" s="3"/>
    </row>
    <row r="2199" spans="16:16">
      <c r="P2199" s="3"/>
    </row>
    <row r="2200" spans="16:16">
      <c r="P2200" s="3"/>
    </row>
    <row r="2201" spans="16:16">
      <c r="P2201" s="3"/>
    </row>
    <row r="2202" spans="16:16">
      <c r="P2202" s="3"/>
    </row>
    <row r="2203" spans="16:16">
      <c r="P2203" s="3"/>
    </row>
    <row r="2204" spans="16:16">
      <c r="P2204" s="3"/>
    </row>
    <row r="2205" spans="16:16">
      <c r="P2205" s="3"/>
    </row>
    <row r="2206" spans="16:16">
      <c r="P2206" s="3"/>
    </row>
    <row r="2207" spans="16:16">
      <c r="P2207" s="3"/>
    </row>
    <row r="2208" spans="16:16">
      <c r="P2208" s="3"/>
    </row>
    <row r="2209" spans="16:16">
      <c r="P2209" s="3"/>
    </row>
    <row r="2210" spans="16:16">
      <c r="P2210" s="3"/>
    </row>
    <row r="2211" spans="16:16">
      <c r="P2211" s="3"/>
    </row>
    <row r="2212" spans="16:16">
      <c r="P2212" s="3"/>
    </row>
    <row r="2213" spans="16:16">
      <c r="P2213" s="3"/>
    </row>
    <row r="2214" spans="16:16">
      <c r="P2214" s="3"/>
    </row>
    <row r="2215" spans="16:16">
      <c r="P2215" s="3"/>
    </row>
    <row r="2216" spans="16:16">
      <c r="P2216" s="3"/>
    </row>
    <row r="2217" spans="16:16">
      <c r="P2217" s="3"/>
    </row>
    <row r="2218" spans="16:16">
      <c r="P2218" s="3"/>
    </row>
    <row r="2219" spans="16:16">
      <c r="P2219" s="3"/>
    </row>
    <row r="2220" spans="16:16">
      <c r="P2220" s="3"/>
    </row>
    <row r="2221" spans="16:16">
      <c r="P2221" s="3"/>
    </row>
    <row r="2222" spans="16:16">
      <c r="P2222" s="3"/>
    </row>
    <row r="2223" spans="16:16">
      <c r="P2223" s="3"/>
    </row>
    <row r="2224" spans="16:16">
      <c r="P2224" s="3"/>
    </row>
    <row r="2225" spans="16:16">
      <c r="P2225" s="3"/>
    </row>
    <row r="2226" spans="16:16">
      <c r="P2226" s="3"/>
    </row>
    <row r="2227" spans="16:16">
      <c r="P2227" s="3"/>
    </row>
    <row r="2228" spans="16:16">
      <c r="P2228" s="3"/>
    </row>
    <row r="2229" spans="16:16">
      <c r="P2229" s="3"/>
    </row>
    <row r="2230" spans="16:16">
      <c r="P2230" s="3"/>
    </row>
    <row r="2231" spans="16:16">
      <c r="P2231" s="3"/>
    </row>
    <row r="2232" spans="16:16">
      <c r="P2232" s="3"/>
    </row>
    <row r="2233" spans="16:16">
      <c r="P2233" s="3"/>
    </row>
    <row r="2234" spans="16:16">
      <c r="P2234" s="3"/>
    </row>
    <row r="2235" spans="16:16">
      <c r="P2235" s="3"/>
    </row>
    <row r="2236" spans="16:16">
      <c r="P2236" s="3"/>
    </row>
    <row r="2237" spans="16:16">
      <c r="P2237" s="3"/>
    </row>
    <row r="2238" spans="16:16">
      <c r="P2238" s="3"/>
    </row>
    <row r="2239" spans="16:16">
      <c r="P2239" s="3"/>
    </row>
    <row r="2240" spans="16:16">
      <c r="P2240" s="3"/>
    </row>
    <row r="2241" spans="16:16">
      <c r="P2241" s="3"/>
    </row>
    <row r="2242" spans="16:16">
      <c r="P2242" s="3"/>
    </row>
    <row r="2243" spans="16:16">
      <c r="P2243" s="3"/>
    </row>
    <row r="2244" spans="16:16">
      <c r="P2244" s="3"/>
    </row>
    <row r="2245" spans="16:16">
      <c r="P2245" s="3"/>
    </row>
    <row r="2246" spans="16:16">
      <c r="P2246" s="3"/>
    </row>
    <row r="2247" spans="16:16">
      <c r="P2247" s="3"/>
    </row>
    <row r="2248" spans="16:16">
      <c r="P2248" s="3"/>
    </row>
    <row r="2249" spans="16:16">
      <c r="P2249" s="3"/>
    </row>
    <row r="2250" spans="16:16">
      <c r="P2250" s="3"/>
    </row>
    <row r="2251" spans="16:16">
      <c r="P2251" s="3"/>
    </row>
    <row r="2252" spans="16:16">
      <c r="P2252" s="3"/>
    </row>
    <row r="2253" spans="16:16">
      <c r="P2253" s="3"/>
    </row>
    <row r="2254" spans="16:16">
      <c r="P2254" s="3"/>
    </row>
    <row r="2255" spans="16:16">
      <c r="P2255" s="3"/>
    </row>
    <row r="2256" spans="16:16">
      <c r="P2256" s="3"/>
    </row>
    <row r="2257" spans="16:16">
      <c r="P2257" s="3"/>
    </row>
    <row r="2258" spans="16:16">
      <c r="P2258" s="3"/>
    </row>
    <row r="2259" spans="16:16">
      <c r="P2259" s="3"/>
    </row>
    <row r="2260" spans="16:16">
      <c r="P2260" s="3"/>
    </row>
    <row r="2261" spans="16:16">
      <c r="P2261" s="3"/>
    </row>
    <row r="2262" spans="16:16">
      <c r="P2262" s="3"/>
    </row>
    <row r="2263" spans="16:16">
      <c r="P2263" s="3"/>
    </row>
    <row r="2264" spans="16:16">
      <c r="P2264" s="3"/>
    </row>
    <row r="2265" spans="16:16">
      <c r="P2265" s="3"/>
    </row>
    <row r="2266" spans="16:16">
      <c r="P2266" s="3"/>
    </row>
    <row r="2267" spans="16:16">
      <c r="P2267" s="3"/>
    </row>
    <row r="2268" spans="16:16">
      <c r="P2268" s="3"/>
    </row>
    <row r="2269" spans="16:16">
      <c r="P2269" s="3"/>
    </row>
    <row r="2270" spans="16:16">
      <c r="P2270" s="3"/>
    </row>
    <row r="2271" spans="16:16">
      <c r="P2271" s="3"/>
    </row>
    <row r="2272" spans="16:16">
      <c r="P2272" s="3"/>
    </row>
    <row r="2273" spans="16:16">
      <c r="P2273" s="3"/>
    </row>
    <row r="2274" spans="16:16">
      <c r="P2274" s="3"/>
    </row>
    <row r="2275" spans="16:16">
      <c r="P2275" s="3"/>
    </row>
    <row r="2276" spans="16:16">
      <c r="P2276" s="3"/>
    </row>
    <row r="2277" spans="16:16">
      <c r="P2277" s="3"/>
    </row>
    <row r="2278" spans="16:16">
      <c r="P2278" s="3"/>
    </row>
    <row r="2279" spans="16:16">
      <c r="P2279" s="3"/>
    </row>
    <row r="2280" spans="16:16">
      <c r="P2280" s="3"/>
    </row>
    <row r="2281" spans="16:16">
      <c r="P2281" s="3"/>
    </row>
    <row r="2282" spans="16:16">
      <c r="P2282" s="3"/>
    </row>
    <row r="2283" spans="16:16">
      <c r="P2283" s="3"/>
    </row>
    <row r="2284" spans="16:16">
      <c r="P2284" s="3"/>
    </row>
    <row r="2285" spans="16:16">
      <c r="P2285" s="3"/>
    </row>
    <row r="2286" spans="16:16">
      <c r="P2286" s="3"/>
    </row>
    <row r="2287" spans="16:16">
      <c r="P2287" s="3"/>
    </row>
    <row r="2288" spans="16:16">
      <c r="P2288" s="3"/>
    </row>
    <row r="2289" spans="16:16">
      <c r="P2289" s="3"/>
    </row>
    <row r="2290" spans="16:16">
      <c r="P2290" s="3"/>
    </row>
    <row r="2291" spans="16:16">
      <c r="P2291" s="3"/>
    </row>
    <row r="2292" spans="16:16">
      <c r="P2292" s="3"/>
    </row>
    <row r="2293" spans="16:16">
      <c r="P2293" s="3"/>
    </row>
    <row r="2294" spans="16:16">
      <c r="P2294" s="3"/>
    </row>
    <row r="2295" spans="16:16">
      <c r="P2295" s="3"/>
    </row>
    <row r="2296" spans="16:16">
      <c r="P2296" s="3"/>
    </row>
    <row r="2297" spans="16:16">
      <c r="P2297" s="3"/>
    </row>
    <row r="2298" spans="16:16">
      <c r="P2298" s="3"/>
    </row>
    <row r="2299" spans="16:16">
      <c r="P2299" s="3"/>
    </row>
    <row r="2300" spans="16:16">
      <c r="P2300" s="3"/>
    </row>
    <row r="2301" spans="16:16">
      <c r="P2301" s="3"/>
    </row>
    <row r="2302" spans="16:16">
      <c r="P2302" s="3"/>
    </row>
    <row r="2303" spans="16:16">
      <c r="P2303" s="3"/>
    </row>
    <row r="2304" spans="16:16">
      <c r="P2304" s="3"/>
    </row>
    <row r="2305" spans="16:16">
      <c r="P2305" s="3"/>
    </row>
    <row r="2306" spans="16:16">
      <c r="P2306" s="3"/>
    </row>
    <row r="2307" spans="16:16">
      <c r="P2307" s="3"/>
    </row>
    <row r="2308" spans="16:16">
      <c r="P2308" s="3"/>
    </row>
    <row r="2309" spans="16:16">
      <c r="P2309" s="3"/>
    </row>
    <row r="2310" spans="16:16">
      <c r="P2310" s="3"/>
    </row>
    <row r="2311" spans="16:16">
      <c r="P2311" s="3"/>
    </row>
    <row r="2312" spans="16:16">
      <c r="P2312" s="3"/>
    </row>
    <row r="2313" spans="16:16">
      <c r="P2313" s="3"/>
    </row>
    <row r="2314" spans="16:16">
      <c r="P2314" s="3"/>
    </row>
    <row r="2315" spans="16:16">
      <c r="P2315" s="3"/>
    </row>
    <row r="2316" spans="16:16">
      <c r="P2316" s="3"/>
    </row>
    <row r="2317" spans="16:16">
      <c r="P2317" s="3"/>
    </row>
    <row r="2318" spans="16:16">
      <c r="P2318" s="3"/>
    </row>
    <row r="2319" spans="16:16">
      <c r="P2319" s="3"/>
    </row>
    <row r="2320" spans="16:16">
      <c r="P2320" s="3"/>
    </row>
    <row r="2321" spans="16:16">
      <c r="P2321" s="3"/>
    </row>
    <row r="2322" spans="16:16">
      <c r="P2322" s="3"/>
    </row>
    <row r="2323" spans="16:16">
      <c r="P2323" s="3"/>
    </row>
    <row r="2324" spans="16:16">
      <c r="P2324" s="3"/>
    </row>
    <row r="2325" spans="16:16">
      <c r="P2325" s="3"/>
    </row>
    <row r="2326" spans="16:16">
      <c r="P2326" s="3"/>
    </row>
    <row r="2327" spans="16:16">
      <c r="P2327" s="3"/>
    </row>
    <row r="2328" spans="16:16">
      <c r="P2328" s="3"/>
    </row>
    <row r="2329" spans="16:16">
      <c r="P2329" s="3"/>
    </row>
    <row r="2330" spans="16:16">
      <c r="P2330" s="3"/>
    </row>
    <row r="2331" spans="16:16">
      <c r="P2331" s="3"/>
    </row>
    <row r="2332" spans="16:16">
      <c r="P2332" s="3"/>
    </row>
    <row r="2333" spans="16:16">
      <c r="P2333" s="3"/>
    </row>
    <row r="2334" spans="16:16">
      <c r="P2334" s="3"/>
    </row>
    <row r="2335" spans="16:16">
      <c r="P2335" s="3"/>
    </row>
    <row r="2336" spans="16:16">
      <c r="P2336" s="3"/>
    </row>
    <row r="2337" spans="16:16">
      <c r="P2337" s="3"/>
    </row>
    <row r="2338" spans="16:16">
      <c r="P2338" s="3"/>
    </row>
    <row r="2339" spans="16:16">
      <c r="P2339" s="3"/>
    </row>
    <row r="2340" spans="16:16">
      <c r="P2340" s="3"/>
    </row>
    <row r="2341" spans="16:16">
      <c r="P2341" s="3"/>
    </row>
    <row r="2342" spans="16:16">
      <c r="P2342" s="3"/>
    </row>
    <row r="2343" spans="16:16">
      <c r="P2343" s="3"/>
    </row>
    <row r="2344" spans="16:16">
      <c r="P2344" s="3"/>
    </row>
    <row r="2345" spans="16:16">
      <c r="P2345" s="3"/>
    </row>
    <row r="2346" spans="16:16">
      <c r="P2346" s="3"/>
    </row>
    <row r="2347" spans="16:16">
      <c r="P2347" s="3"/>
    </row>
    <row r="2348" spans="16:16">
      <c r="P2348" s="3"/>
    </row>
    <row r="2349" spans="16:16">
      <c r="P2349" s="3"/>
    </row>
    <row r="2350" spans="16:16">
      <c r="P2350" s="3"/>
    </row>
    <row r="2351" spans="16:16">
      <c r="P2351" s="3"/>
    </row>
    <row r="2352" spans="16:16">
      <c r="P2352" s="3"/>
    </row>
    <row r="2353" spans="16:16">
      <c r="P2353" s="3"/>
    </row>
    <row r="2354" spans="16:16">
      <c r="P2354" s="3"/>
    </row>
    <row r="2355" spans="16:16">
      <c r="P2355" s="3"/>
    </row>
    <row r="2356" spans="16:16">
      <c r="P2356" s="3"/>
    </row>
    <row r="2357" spans="16:16">
      <c r="P2357" s="3"/>
    </row>
    <row r="2358" spans="16:16">
      <c r="P2358" s="3"/>
    </row>
    <row r="2359" spans="16:16">
      <c r="P2359" s="3"/>
    </row>
    <row r="2360" spans="16:16">
      <c r="P2360" s="3"/>
    </row>
    <row r="2361" spans="16:16">
      <c r="P2361" s="3"/>
    </row>
    <row r="2362" spans="16:16">
      <c r="P2362" s="3"/>
    </row>
    <row r="2363" spans="16:16">
      <c r="P2363" s="3"/>
    </row>
    <row r="2364" spans="16:16">
      <c r="P2364" s="3"/>
    </row>
    <row r="2365" spans="16:16">
      <c r="P2365" s="3"/>
    </row>
    <row r="2366" spans="16:16">
      <c r="P2366" s="3"/>
    </row>
    <row r="2367" spans="16:16">
      <c r="P2367" s="3"/>
    </row>
    <row r="2368" spans="16:16">
      <c r="P2368" s="3"/>
    </row>
    <row r="2369" spans="16:16">
      <c r="P2369" s="3"/>
    </row>
    <row r="2370" spans="16:16">
      <c r="P2370" s="3"/>
    </row>
    <row r="2371" spans="16:16">
      <c r="P2371" s="3"/>
    </row>
    <row r="2372" spans="16:16">
      <c r="P2372" s="3"/>
    </row>
    <row r="2373" spans="16:16">
      <c r="P2373" s="3"/>
    </row>
    <row r="2374" spans="16:16">
      <c r="P2374" s="3"/>
    </row>
    <row r="2375" spans="16:16">
      <c r="P2375" s="3"/>
    </row>
    <row r="2376" spans="16:16">
      <c r="P2376" s="3"/>
    </row>
    <row r="2377" spans="16:16">
      <c r="P2377" s="3"/>
    </row>
    <row r="2378" spans="16:16">
      <c r="P2378" s="3"/>
    </row>
    <row r="2379" spans="16:16">
      <c r="P2379" s="3"/>
    </row>
    <row r="2380" spans="16:16">
      <c r="P2380" s="3"/>
    </row>
    <row r="2381" spans="16:16">
      <c r="P2381" s="3"/>
    </row>
    <row r="2382" spans="16:16">
      <c r="P2382" s="3"/>
    </row>
    <row r="2383" spans="16:16">
      <c r="P2383" s="3"/>
    </row>
    <row r="2384" spans="16:16">
      <c r="P2384" s="3"/>
    </row>
    <row r="2385" spans="16:16">
      <c r="P2385" s="3"/>
    </row>
    <row r="2386" spans="16:16">
      <c r="P2386" s="3"/>
    </row>
    <row r="2387" spans="16:16">
      <c r="P2387" s="3"/>
    </row>
    <row r="2388" spans="16:16">
      <c r="P2388" s="3"/>
    </row>
    <row r="2389" spans="16:16">
      <c r="P2389" s="3"/>
    </row>
    <row r="2390" spans="16:16">
      <c r="P2390" s="3"/>
    </row>
    <row r="2391" spans="16:16">
      <c r="P2391" s="3"/>
    </row>
    <row r="2392" spans="16:16">
      <c r="P2392" s="3"/>
    </row>
    <row r="2393" spans="16:16">
      <c r="P2393" s="3"/>
    </row>
    <row r="2394" spans="16:16">
      <c r="P2394" s="3"/>
    </row>
    <row r="2395" spans="16:16">
      <c r="P2395" s="3"/>
    </row>
    <row r="2396" spans="16:16">
      <c r="P2396" s="3"/>
    </row>
    <row r="2397" spans="16:16">
      <c r="P2397" s="3"/>
    </row>
    <row r="2398" spans="16:16">
      <c r="P2398" s="3"/>
    </row>
    <row r="2399" spans="16:16">
      <c r="P2399" s="3"/>
    </row>
    <row r="2400" spans="16:16">
      <c r="P2400" s="3"/>
    </row>
    <row r="2401" spans="16:16">
      <c r="P2401" s="3"/>
    </row>
    <row r="2402" spans="16:16">
      <c r="P2402" s="3"/>
    </row>
    <row r="2403" spans="16:16">
      <c r="P2403" s="3"/>
    </row>
    <row r="2404" spans="16:16">
      <c r="P2404" s="3"/>
    </row>
    <row r="2405" spans="16:16">
      <c r="P2405" s="3"/>
    </row>
    <row r="2406" spans="16:16">
      <c r="P2406" s="3"/>
    </row>
    <row r="2407" spans="16:16">
      <c r="P2407" s="3"/>
    </row>
    <row r="2408" spans="16:16">
      <c r="P2408" s="3"/>
    </row>
    <row r="2409" spans="16:16">
      <c r="P2409" s="3"/>
    </row>
    <row r="2410" spans="16:16">
      <c r="P2410" s="3"/>
    </row>
    <row r="2411" spans="16:16">
      <c r="P2411" s="3"/>
    </row>
    <row r="2412" spans="16:16">
      <c r="P2412" s="3"/>
    </row>
    <row r="2413" spans="16:16">
      <c r="P2413" s="3"/>
    </row>
    <row r="2414" spans="16:16">
      <c r="P2414" s="3"/>
    </row>
    <row r="2415" spans="16:16">
      <c r="P2415" s="3"/>
    </row>
    <row r="2416" spans="16:16">
      <c r="P2416" s="3"/>
    </row>
    <row r="2417" spans="16:16">
      <c r="P2417" s="3"/>
    </row>
    <row r="2418" spans="16:16">
      <c r="P2418" s="3"/>
    </row>
    <row r="2419" spans="16:16">
      <c r="P2419" s="3"/>
    </row>
    <row r="2420" spans="16:16">
      <c r="P2420" s="3"/>
    </row>
    <row r="2421" spans="16:16">
      <c r="P2421" s="3"/>
    </row>
    <row r="2422" spans="16:16">
      <c r="P2422" s="3"/>
    </row>
    <row r="2423" spans="16:16">
      <c r="P2423" s="3"/>
    </row>
    <row r="2424" spans="16:16">
      <c r="P2424" s="3"/>
    </row>
    <row r="2425" spans="16:16">
      <c r="P2425" s="3"/>
    </row>
    <row r="2426" spans="16:16">
      <c r="P2426" s="3"/>
    </row>
    <row r="2427" spans="16:16">
      <c r="P2427" s="3"/>
    </row>
    <row r="2428" spans="16:16">
      <c r="P2428" s="3"/>
    </row>
    <row r="2429" spans="16:16">
      <c r="P2429" s="3"/>
    </row>
    <row r="2430" spans="16:16">
      <c r="P2430" s="3"/>
    </row>
    <row r="2431" spans="16:16">
      <c r="P2431" s="3"/>
    </row>
    <row r="2432" spans="16:16">
      <c r="P2432" s="3"/>
    </row>
    <row r="2433" spans="16:16">
      <c r="P2433" s="3"/>
    </row>
    <row r="2434" spans="16:16">
      <c r="P2434" s="3"/>
    </row>
    <row r="2435" spans="16:16">
      <c r="P2435" s="3"/>
    </row>
    <row r="2436" spans="16:16">
      <c r="P2436" s="3"/>
    </row>
    <row r="2437" spans="16:16">
      <c r="P2437" s="3"/>
    </row>
    <row r="2438" spans="16:16">
      <c r="P2438" s="3"/>
    </row>
    <row r="2439" spans="16:16">
      <c r="P2439" s="3"/>
    </row>
    <row r="2440" spans="16:16">
      <c r="P2440" s="3"/>
    </row>
    <row r="2441" spans="16:16">
      <c r="P2441" s="3"/>
    </row>
    <row r="2442" spans="16:16">
      <c r="P2442" s="3"/>
    </row>
    <row r="2443" spans="16:16">
      <c r="P2443" s="3"/>
    </row>
    <row r="2444" spans="16:16">
      <c r="P2444" s="3"/>
    </row>
    <row r="2445" spans="16:16">
      <c r="P2445" s="3"/>
    </row>
    <row r="2446" spans="16:16">
      <c r="P2446" s="3"/>
    </row>
    <row r="2447" spans="16:16">
      <c r="P2447" s="3"/>
    </row>
    <row r="2448" spans="16:16">
      <c r="P2448" s="3"/>
    </row>
    <row r="2449" spans="16:16">
      <c r="P2449" s="3"/>
    </row>
    <row r="2450" spans="16:16">
      <c r="P2450" s="3"/>
    </row>
    <row r="2451" spans="16:16">
      <c r="P2451" s="3"/>
    </row>
    <row r="2452" spans="16:16">
      <c r="P2452" s="3"/>
    </row>
    <row r="2453" spans="16:16">
      <c r="P2453" s="3"/>
    </row>
    <row r="2454" spans="16:16">
      <c r="P2454" s="3"/>
    </row>
    <row r="2455" spans="16:16">
      <c r="P2455" s="3"/>
    </row>
    <row r="2456" spans="16:16">
      <c r="P2456" s="3"/>
    </row>
    <row r="2457" spans="16:16">
      <c r="P2457" s="3"/>
    </row>
    <row r="2458" spans="16:16">
      <c r="P2458" s="3"/>
    </row>
    <row r="2459" spans="16:16">
      <c r="P2459" s="3"/>
    </row>
    <row r="2460" spans="16:16">
      <c r="P2460" s="3"/>
    </row>
    <row r="2461" spans="16:16">
      <c r="P2461" s="3"/>
    </row>
    <row r="2462" spans="16:16">
      <c r="P2462" s="3"/>
    </row>
    <row r="2463" spans="16:16">
      <c r="P2463" s="3"/>
    </row>
    <row r="2464" spans="16:16">
      <c r="P2464" s="3"/>
    </row>
    <row r="2465" spans="16:16">
      <c r="P2465" s="3"/>
    </row>
    <row r="2466" spans="16:16">
      <c r="P2466" s="3"/>
    </row>
    <row r="2467" spans="16:16">
      <c r="P2467" s="3"/>
    </row>
    <row r="2468" spans="16:16">
      <c r="P2468" s="3"/>
    </row>
    <row r="2469" spans="16:16">
      <c r="P2469" s="3"/>
    </row>
    <row r="2470" spans="16:16">
      <c r="P2470" s="3"/>
    </row>
    <row r="2471" spans="16:16">
      <c r="P2471" s="3"/>
    </row>
    <row r="2472" spans="16:16">
      <c r="P2472" s="3"/>
    </row>
    <row r="2473" spans="16:16">
      <c r="P2473" s="3"/>
    </row>
    <row r="2474" spans="16:16">
      <c r="P2474" s="3"/>
    </row>
    <row r="2475" spans="16:16">
      <c r="P2475" s="3"/>
    </row>
    <row r="2476" spans="16:16">
      <c r="P2476" s="3"/>
    </row>
    <row r="2477" spans="16:16">
      <c r="P2477" s="3"/>
    </row>
    <row r="2478" spans="16:16">
      <c r="P2478" s="3"/>
    </row>
    <row r="2479" spans="16:16">
      <c r="P2479" s="3"/>
    </row>
    <row r="2480" spans="16:16">
      <c r="P2480" s="3"/>
    </row>
    <row r="2481" spans="16:16">
      <c r="P2481" s="3"/>
    </row>
    <row r="2482" spans="16:16">
      <c r="P2482" s="3"/>
    </row>
    <row r="2483" spans="16:16">
      <c r="P2483" s="3"/>
    </row>
    <row r="2484" spans="16:16">
      <c r="P2484" s="3"/>
    </row>
    <row r="2485" spans="16:16">
      <c r="P2485" s="3"/>
    </row>
    <row r="2486" spans="16:16">
      <c r="P2486" s="3"/>
    </row>
    <row r="2487" spans="16:16">
      <c r="P2487" s="3"/>
    </row>
    <row r="2488" spans="16:16">
      <c r="P2488" s="3"/>
    </row>
    <row r="2489" spans="16:16">
      <c r="P2489" s="3"/>
    </row>
    <row r="2490" spans="16:16">
      <c r="P2490" s="3"/>
    </row>
    <row r="2491" spans="16:16">
      <c r="P2491" s="3"/>
    </row>
    <row r="2492" spans="16:16">
      <c r="P2492" s="3"/>
    </row>
    <row r="2493" spans="16:16">
      <c r="P2493" s="3"/>
    </row>
    <row r="2494" spans="16:16">
      <c r="P2494" s="3"/>
    </row>
    <row r="2495" spans="16:16">
      <c r="P2495" s="3"/>
    </row>
    <row r="2496" spans="16:16">
      <c r="P2496" s="3"/>
    </row>
    <row r="2497" spans="16:16">
      <c r="P2497" s="3"/>
    </row>
    <row r="2498" spans="16:16">
      <c r="P2498" s="3"/>
    </row>
    <row r="2499" spans="16:16">
      <c r="P2499" s="3"/>
    </row>
    <row r="2500" spans="16:16">
      <c r="P2500" s="3"/>
    </row>
    <row r="2501" spans="16:16">
      <c r="P2501" s="3"/>
    </row>
    <row r="2502" spans="16:16">
      <c r="P2502" s="3"/>
    </row>
    <row r="2503" spans="16:16">
      <c r="P2503" s="3"/>
    </row>
    <row r="2504" spans="16:16">
      <c r="P2504" s="3"/>
    </row>
    <row r="2505" spans="16:16">
      <c r="P2505" s="3"/>
    </row>
    <row r="2506" spans="16:16">
      <c r="P2506" s="3"/>
    </row>
    <row r="2507" spans="16:16">
      <c r="P2507" s="3"/>
    </row>
    <row r="2508" spans="16:16">
      <c r="P2508" s="3"/>
    </row>
    <row r="2509" spans="16:16">
      <c r="P2509" s="3"/>
    </row>
    <row r="2510" spans="16:16">
      <c r="P2510" s="3"/>
    </row>
    <row r="2511" spans="16:16">
      <c r="P2511" s="3"/>
    </row>
    <row r="2512" spans="16:16">
      <c r="P2512" s="3"/>
    </row>
    <row r="2513" spans="16:16">
      <c r="P2513" s="3"/>
    </row>
    <row r="2514" spans="16:16">
      <c r="P2514" s="3"/>
    </row>
    <row r="2515" spans="16:16">
      <c r="P2515" s="3"/>
    </row>
    <row r="2516" spans="16:16">
      <c r="P2516" s="3"/>
    </row>
    <row r="2517" spans="16:16">
      <c r="P2517" s="3"/>
    </row>
    <row r="2518" spans="16:16">
      <c r="P2518" s="3"/>
    </row>
    <row r="2519" spans="16:16">
      <c r="P2519" s="3"/>
    </row>
    <row r="2520" spans="16:16">
      <c r="P2520" s="3"/>
    </row>
    <row r="2521" spans="16:16">
      <c r="P2521" s="3"/>
    </row>
    <row r="2522" spans="16:16">
      <c r="P2522" s="3"/>
    </row>
    <row r="2523" spans="16:16">
      <c r="P2523" s="3"/>
    </row>
    <row r="2524" spans="16:16">
      <c r="P2524" s="3"/>
    </row>
    <row r="2525" spans="16:16">
      <c r="P2525" s="3"/>
    </row>
    <row r="2526" spans="16:16">
      <c r="P2526" s="3"/>
    </row>
    <row r="2527" spans="16:16">
      <c r="P2527" s="3"/>
    </row>
    <row r="2528" spans="16:16">
      <c r="P2528" s="3"/>
    </row>
    <row r="2529" spans="16:16">
      <c r="P2529" s="3"/>
    </row>
    <row r="2530" spans="16:16">
      <c r="P2530" s="3"/>
    </row>
    <row r="2531" spans="16:16">
      <c r="P2531" s="3"/>
    </row>
    <row r="2532" spans="16:16">
      <c r="P2532" s="3"/>
    </row>
    <row r="2533" spans="16:16">
      <c r="P2533" s="3"/>
    </row>
    <row r="2534" spans="16:16">
      <c r="P2534" s="3"/>
    </row>
    <row r="2535" spans="16:16">
      <c r="P2535" s="3"/>
    </row>
    <row r="2536" spans="16:16">
      <c r="P2536" s="3"/>
    </row>
    <row r="2537" spans="16:16">
      <c r="P2537" s="3"/>
    </row>
    <row r="2538" spans="16:16">
      <c r="P2538" s="3"/>
    </row>
    <row r="2539" spans="16:16">
      <c r="P2539" s="3"/>
    </row>
    <row r="2540" spans="16:16">
      <c r="P2540" s="3"/>
    </row>
    <row r="2541" spans="16:16">
      <c r="P2541" s="3"/>
    </row>
    <row r="2542" spans="16:16">
      <c r="P2542" s="3"/>
    </row>
    <row r="2543" spans="16:16">
      <c r="P2543" s="3"/>
    </row>
    <row r="2544" spans="16:16">
      <c r="P2544" s="3"/>
    </row>
    <row r="2545" spans="16:16">
      <c r="P2545" s="3"/>
    </row>
    <row r="2546" spans="16:16">
      <c r="P2546" s="3"/>
    </row>
    <row r="2547" spans="16:16">
      <c r="P2547" s="3"/>
    </row>
    <row r="2548" spans="16:16">
      <c r="P2548" s="3"/>
    </row>
    <row r="2549" spans="16:16">
      <c r="P2549" s="3"/>
    </row>
    <row r="2550" spans="16:16">
      <c r="P2550" s="3"/>
    </row>
    <row r="2551" spans="16:16">
      <c r="P2551" s="3"/>
    </row>
    <row r="2552" spans="16:16">
      <c r="P2552" s="3"/>
    </row>
    <row r="2553" spans="16:16">
      <c r="P2553" s="3"/>
    </row>
    <row r="2554" spans="16:16">
      <c r="P2554" s="3"/>
    </row>
    <row r="2555" spans="16:16">
      <c r="P2555" s="3"/>
    </row>
    <row r="2556" spans="16:16">
      <c r="P2556" s="3"/>
    </row>
    <row r="2557" spans="16:16">
      <c r="P2557" s="3"/>
    </row>
    <row r="2558" spans="16:16">
      <c r="P2558" s="3"/>
    </row>
    <row r="2559" spans="16:16">
      <c r="P2559" s="3"/>
    </row>
    <row r="2560" spans="16:16">
      <c r="P2560" s="3"/>
    </row>
    <row r="2561" spans="16:16">
      <c r="P2561" s="3"/>
    </row>
    <row r="2562" spans="16:16">
      <c r="P2562" s="3"/>
    </row>
    <row r="2563" spans="16:16">
      <c r="P2563" s="3"/>
    </row>
    <row r="2564" spans="16:16">
      <c r="P2564" s="3"/>
    </row>
    <row r="2565" spans="16:16">
      <c r="P2565" s="3"/>
    </row>
    <row r="2566" spans="16:16">
      <c r="P2566" s="3"/>
    </row>
    <row r="2567" spans="16:16">
      <c r="P2567" s="3"/>
    </row>
    <row r="2568" spans="16:16">
      <c r="P2568" s="3"/>
    </row>
    <row r="2569" spans="16:16">
      <c r="P2569" s="3"/>
    </row>
    <row r="2570" spans="16:16">
      <c r="P2570" s="3"/>
    </row>
    <row r="2571" spans="16:16">
      <c r="P2571" s="3"/>
    </row>
    <row r="2572" spans="16:16">
      <c r="P2572" s="3"/>
    </row>
    <row r="2573" spans="16:16">
      <c r="P2573" s="3"/>
    </row>
    <row r="2574" spans="16:16">
      <c r="P2574" s="3"/>
    </row>
    <row r="2575" spans="16:16">
      <c r="P2575" s="3"/>
    </row>
    <row r="2576" spans="16:16">
      <c r="P2576" s="3"/>
    </row>
    <row r="2577" spans="16:16">
      <c r="P2577" s="3"/>
    </row>
    <row r="2578" spans="16:16">
      <c r="P2578" s="3"/>
    </row>
    <row r="2579" spans="16:16">
      <c r="P2579" s="3"/>
    </row>
    <row r="2580" spans="16:16">
      <c r="P2580" s="3"/>
    </row>
    <row r="2581" spans="16:16">
      <c r="P2581" s="3"/>
    </row>
    <row r="2582" spans="16:16">
      <c r="P2582" s="3"/>
    </row>
    <row r="2583" spans="16:16">
      <c r="P2583" s="3"/>
    </row>
    <row r="2584" spans="16:16">
      <c r="P2584" s="3"/>
    </row>
    <row r="2585" spans="16:16">
      <c r="P2585" s="3"/>
    </row>
    <row r="2586" spans="16:16">
      <c r="P2586" s="3"/>
    </row>
    <row r="2587" spans="16:16">
      <c r="P2587" s="3"/>
    </row>
    <row r="2588" spans="16:16">
      <c r="P2588" s="3"/>
    </row>
    <row r="2589" spans="16:16">
      <c r="P2589" s="3"/>
    </row>
    <row r="2590" spans="16:16">
      <c r="P2590" s="3"/>
    </row>
    <row r="2591" spans="16:16">
      <c r="P2591" s="3"/>
    </row>
    <row r="2592" spans="16:16">
      <c r="P2592" s="3"/>
    </row>
    <row r="2593" spans="16:16">
      <c r="P2593" s="3"/>
    </row>
    <row r="2594" spans="16:16">
      <c r="P2594" s="3"/>
    </row>
    <row r="2595" spans="16:16">
      <c r="P2595" s="3"/>
    </row>
    <row r="2596" spans="16:16">
      <c r="P2596" s="3"/>
    </row>
    <row r="2597" spans="16:16">
      <c r="P2597" s="3"/>
    </row>
    <row r="2598" spans="16:16">
      <c r="P2598" s="3"/>
    </row>
    <row r="2599" spans="16:16">
      <c r="P2599" s="3"/>
    </row>
    <row r="2600" spans="16:16">
      <c r="P2600" s="3"/>
    </row>
    <row r="2601" spans="16:16">
      <c r="P2601" s="3"/>
    </row>
    <row r="2602" spans="16:16">
      <c r="P2602" s="3"/>
    </row>
    <row r="2603" spans="16:16">
      <c r="P2603" s="3"/>
    </row>
    <row r="2604" spans="16:16">
      <c r="P2604" s="3"/>
    </row>
    <row r="2605" spans="16:16">
      <c r="P2605" s="3"/>
    </row>
    <row r="2606" spans="16:16">
      <c r="P2606" s="3"/>
    </row>
    <row r="2607" spans="16:16">
      <c r="P2607" s="3"/>
    </row>
    <row r="2608" spans="16:16">
      <c r="P2608" s="3"/>
    </row>
    <row r="2609" spans="16:16">
      <c r="P2609" s="3"/>
    </row>
    <row r="2610" spans="16:16">
      <c r="P2610" s="3"/>
    </row>
    <row r="2611" spans="16:16">
      <c r="P2611" s="3"/>
    </row>
    <row r="2612" spans="16:16">
      <c r="P2612" s="3"/>
    </row>
    <row r="2613" spans="16:16">
      <c r="P2613" s="3"/>
    </row>
    <row r="2614" spans="16:16">
      <c r="P2614" s="3"/>
    </row>
    <row r="2615" spans="16:16">
      <c r="P2615" s="3"/>
    </row>
    <row r="2616" spans="16:16">
      <c r="P2616" s="3"/>
    </row>
    <row r="2617" spans="16:16">
      <c r="P2617" s="3"/>
    </row>
    <row r="2618" spans="16:16">
      <c r="P2618" s="3"/>
    </row>
    <row r="2619" spans="16:16">
      <c r="P2619" s="3"/>
    </row>
    <row r="2620" spans="16:16">
      <c r="P2620" s="3"/>
    </row>
    <row r="2621" spans="16:16">
      <c r="P2621" s="3"/>
    </row>
    <row r="2622" spans="16:16">
      <c r="P2622" s="3"/>
    </row>
    <row r="2623" spans="16:16">
      <c r="P2623" s="3"/>
    </row>
    <row r="2624" spans="16:16">
      <c r="P2624" s="3"/>
    </row>
    <row r="2625" spans="16:16">
      <c r="P2625" s="3"/>
    </row>
    <row r="2626" spans="16:16">
      <c r="P2626" s="3"/>
    </row>
    <row r="2627" spans="16:16">
      <c r="P2627" s="3"/>
    </row>
    <row r="2628" spans="16:16">
      <c r="P2628" s="3"/>
    </row>
    <row r="2629" spans="16:16">
      <c r="P2629" s="3"/>
    </row>
    <row r="2630" spans="16:16">
      <c r="P2630" s="3"/>
    </row>
    <row r="2631" spans="16:16">
      <c r="P2631" s="3"/>
    </row>
    <row r="2632" spans="16:16">
      <c r="P2632" s="3"/>
    </row>
    <row r="2633" spans="16:16">
      <c r="P2633" s="3"/>
    </row>
    <row r="2634" spans="16:16">
      <c r="P2634" s="3"/>
    </row>
    <row r="2635" spans="16:16">
      <c r="P2635" s="3"/>
    </row>
    <row r="2636" spans="16:16">
      <c r="P2636" s="3"/>
    </row>
    <row r="2637" spans="16:16">
      <c r="P2637" s="3"/>
    </row>
    <row r="2638" spans="16:16">
      <c r="P2638" s="3"/>
    </row>
    <row r="2639" spans="16:16">
      <c r="P2639" s="3"/>
    </row>
    <row r="2640" spans="16:16">
      <c r="P2640" s="3"/>
    </row>
    <row r="2641" spans="16:16">
      <c r="P2641" s="3"/>
    </row>
    <row r="2642" spans="16:16">
      <c r="P2642" s="3"/>
    </row>
    <row r="2643" spans="16:16">
      <c r="P2643" s="3"/>
    </row>
    <row r="2644" spans="16:16">
      <c r="P2644" s="3"/>
    </row>
    <row r="2645" spans="16:16">
      <c r="P2645" s="3"/>
    </row>
    <row r="2646" spans="16:16">
      <c r="P2646" s="3"/>
    </row>
    <row r="2647" spans="16:16">
      <c r="P2647" s="3"/>
    </row>
    <row r="2648" spans="16:16">
      <c r="P2648" s="3"/>
    </row>
    <row r="2649" spans="16:16">
      <c r="P2649" s="3"/>
    </row>
    <row r="2650" spans="16:16">
      <c r="P2650" s="3"/>
    </row>
    <row r="2651" spans="16:16">
      <c r="P2651" s="3"/>
    </row>
    <row r="2652" spans="16:16">
      <c r="P2652" s="3"/>
    </row>
    <row r="2653" spans="16:16">
      <c r="P2653" s="3"/>
    </row>
    <row r="2654" spans="16:16">
      <c r="P2654" s="3"/>
    </row>
    <row r="2655" spans="16:16">
      <c r="P2655" s="3"/>
    </row>
    <row r="2656" spans="16:16">
      <c r="P2656" s="3"/>
    </row>
    <row r="2657" spans="16:16">
      <c r="P2657" s="3"/>
    </row>
    <row r="2658" spans="16:16">
      <c r="P2658" s="3"/>
    </row>
    <row r="2659" spans="16:16">
      <c r="P2659" s="3"/>
    </row>
    <row r="2660" spans="16:16">
      <c r="P2660" s="3"/>
    </row>
    <row r="2661" spans="16:16">
      <c r="P2661" s="3"/>
    </row>
    <row r="2662" spans="16:16">
      <c r="P2662" s="3"/>
    </row>
    <row r="2663" spans="16:16">
      <c r="P2663" s="3"/>
    </row>
    <row r="2664" spans="16:16">
      <c r="P2664" s="3"/>
    </row>
    <row r="2665" spans="16:16">
      <c r="P2665" s="3"/>
    </row>
    <row r="2666" spans="16:16">
      <c r="P2666" s="3"/>
    </row>
    <row r="2667" spans="16:16">
      <c r="P2667" s="3"/>
    </row>
    <row r="2668" spans="16:16">
      <c r="P2668" s="3"/>
    </row>
    <row r="2669" spans="16:16">
      <c r="P2669" s="3"/>
    </row>
    <row r="2670" spans="16:16">
      <c r="P2670" s="3"/>
    </row>
    <row r="2671" spans="16:16">
      <c r="P2671" s="3"/>
    </row>
    <row r="2672" spans="16:16">
      <c r="P2672" s="3"/>
    </row>
    <row r="2673" spans="16:16">
      <c r="P2673" s="3"/>
    </row>
    <row r="2674" spans="16:16">
      <c r="P2674" s="3"/>
    </row>
    <row r="2675" spans="16:16">
      <c r="P2675" s="3"/>
    </row>
    <row r="2676" spans="16:16">
      <c r="P2676" s="3"/>
    </row>
    <row r="2677" spans="16:16">
      <c r="P2677" s="3"/>
    </row>
    <row r="2678" spans="16:16">
      <c r="P2678" s="3"/>
    </row>
    <row r="2679" spans="16:16">
      <c r="P2679" s="3"/>
    </row>
    <row r="2680" spans="16:16">
      <c r="P2680" s="3"/>
    </row>
    <row r="2681" spans="16:16">
      <c r="P2681" s="3"/>
    </row>
    <row r="2682" spans="16:16">
      <c r="P2682" s="3"/>
    </row>
    <row r="2683" spans="16:16">
      <c r="P2683" s="3"/>
    </row>
    <row r="2684" spans="16:16">
      <c r="P2684" s="3"/>
    </row>
    <row r="2685" spans="16:16">
      <c r="P2685" s="3"/>
    </row>
    <row r="2686" spans="16:16">
      <c r="P2686" s="3"/>
    </row>
    <row r="2687" spans="16:16">
      <c r="P2687" s="3"/>
    </row>
    <row r="2688" spans="16:16">
      <c r="P2688" s="3"/>
    </row>
    <row r="2689" spans="16:16">
      <c r="P2689" s="3"/>
    </row>
    <row r="2690" spans="16:16">
      <c r="P2690" s="3"/>
    </row>
    <row r="2691" spans="16:16">
      <c r="P2691" s="3"/>
    </row>
    <row r="2692" spans="16:16">
      <c r="P2692" s="3"/>
    </row>
    <row r="2693" spans="16:16">
      <c r="P2693" s="3"/>
    </row>
    <row r="2694" spans="16:16">
      <c r="P2694" s="3"/>
    </row>
    <row r="2695" spans="16:16">
      <c r="P2695" s="3"/>
    </row>
    <row r="2696" spans="16:16">
      <c r="P2696" s="3"/>
    </row>
    <row r="2697" spans="16:16">
      <c r="P2697" s="3"/>
    </row>
    <row r="2698" spans="16:16">
      <c r="P2698" s="3"/>
    </row>
    <row r="2699" spans="16:16">
      <c r="P2699" s="3"/>
    </row>
    <row r="2700" spans="16:16">
      <c r="P2700" s="3"/>
    </row>
    <row r="2701" spans="16:16">
      <c r="P2701" s="3"/>
    </row>
    <row r="2702" spans="16:16">
      <c r="P2702" s="3"/>
    </row>
    <row r="2703" spans="16:16">
      <c r="P2703" s="3"/>
    </row>
    <row r="2704" spans="16:16">
      <c r="P2704" s="3"/>
    </row>
    <row r="2705" spans="16:16">
      <c r="P2705" s="3"/>
    </row>
    <row r="2706" spans="16:16">
      <c r="P2706" s="3"/>
    </row>
    <row r="2707" spans="16:16">
      <c r="P2707" s="3"/>
    </row>
    <row r="2708" spans="16:16">
      <c r="P2708" s="3"/>
    </row>
    <row r="2709" spans="16:16">
      <c r="P2709" s="3"/>
    </row>
    <row r="2710" spans="16:16">
      <c r="P2710" s="3"/>
    </row>
    <row r="2711" spans="16:16">
      <c r="P2711" s="3"/>
    </row>
    <row r="2712" spans="16:16">
      <c r="P2712" s="3"/>
    </row>
    <row r="2713" spans="16:16">
      <c r="P2713" s="3"/>
    </row>
    <row r="2714" spans="16:16">
      <c r="P2714" s="3"/>
    </row>
    <row r="2715" spans="16:16">
      <c r="P2715" s="3"/>
    </row>
    <row r="2716" spans="16:16">
      <c r="P2716" s="3"/>
    </row>
    <row r="2717" spans="16:16">
      <c r="P2717" s="3"/>
    </row>
    <row r="2718" spans="16:16">
      <c r="P2718" s="3"/>
    </row>
    <row r="2719" spans="16:16">
      <c r="P2719" s="3"/>
    </row>
    <row r="2720" spans="16:16">
      <c r="P2720" s="3"/>
    </row>
    <row r="2721" spans="16:16">
      <c r="P2721" s="3"/>
    </row>
    <row r="2722" spans="16:16">
      <c r="P2722" s="3"/>
    </row>
    <row r="2723" spans="16:16">
      <c r="P2723" s="3"/>
    </row>
    <row r="2724" spans="16:16">
      <c r="P2724" s="3"/>
    </row>
    <row r="2725" spans="16:16">
      <c r="P2725" s="3"/>
    </row>
    <row r="2726" spans="16:16">
      <c r="P2726" s="3"/>
    </row>
    <row r="2727" spans="16:16">
      <c r="P2727" s="3"/>
    </row>
    <row r="2728" spans="16:16">
      <c r="P2728" s="3"/>
    </row>
    <row r="2729" spans="16:16">
      <c r="P2729" s="3"/>
    </row>
    <row r="2730" spans="16:16">
      <c r="P2730" s="3"/>
    </row>
    <row r="2731" spans="16:16">
      <c r="P2731" s="3"/>
    </row>
    <row r="2732" spans="16:16">
      <c r="P2732" s="3"/>
    </row>
    <row r="2733" spans="16:16">
      <c r="P2733" s="3"/>
    </row>
    <row r="2734" spans="16:16">
      <c r="P2734" s="3"/>
    </row>
    <row r="2735" spans="16:16">
      <c r="P2735" s="3"/>
    </row>
    <row r="2736" spans="16:16">
      <c r="P2736" s="3"/>
    </row>
    <row r="2737" spans="16:16">
      <c r="P2737" s="3"/>
    </row>
    <row r="2738" spans="16:16">
      <c r="P2738" s="3"/>
    </row>
    <row r="2739" spans="16:16">
      <c r="P2739" s="3"/>
    </row>
    <row r="2740" spans="16:16">
      <c r="P2740" s="3"/>
    </row>
    <row r="2741" spans="16:16">
      <c r="P2741" s="3"/>
    </row>
    <row r="2742" spans="16:16">
      <c r="P2742" s="3"/>
    </row>
    <row r="2743" spans="16:16">
      <c r="P2743" s="3"/>
    </row>
    <row r="2744" spans="16:16">
      <c r="P2744" s="3"/>
    </row>
    <row r="2745" spans="16:16">
      <c r="P2745" s="3"/>
    </row>
    <row r="2746" spans="16:16">
      <c r="P2746" s="3"/>
    </row>
    <row r="2747" spans="16:16">
      <c r="P2747" s="3"/>
    </row>
    <row r="2748" spans="16:16">
      <c r="P2748" s="3"/>
    </row>
    <row r="2749" spans="16:16">
      <c r="P2749" s="3"/>
    </row>
    <row r="2750" spans="16:16">
      <c r="P2750" s="3"/>
    </row>
    <row r="2751" spans="16:16">
      <c r="P2751" s="3"/>
    </row>
    <row r="2752" spans="16:16">
      <c r="P2752" s="3"/>
    </row>
    <row r="2753" spans="16:16">
      <c r="P2753" s="3"/>
    </row>
    <row r="2754" spans="16:16">
      <c r="P2754" s="3"/>
    </row>
    <row r="2755" spans="16:16">
      <c r="P2755" s="3"/>
    </row>
    <row r="2756" spans="16:16">
      <c r="P2756" s="3"/>
    </row>
    <row r="2757" spans="16:16">
      <c r="P2757" s="3"/>
    </row>
    <row r="2758" spans="16:16">
      <c r="P2758" s="3"/>
    </row>
    <row r="2759" spans="16:16">
      <c r="P2759" s="3"/>
    </row>
    <row r="2760" spans="16:16">
      <c r="P2760" s="3"/>
    </row>
    <row r="2761" spans="16:16">
      <c r="P2761" s="3"/>
    </row>
    <row r="2762" spans="16:16">
      <c r="P2762" s="3"/>
    </row>
    <row r="2763" spans="16:16">
      <c r="P2763" s="3"/>
    </row>
    <row r="2764" spans="16:16">
      <c r="P2764" s="3"/>
    </row>
    <row r="2765" spans="16:16">
      <c r="P2765" s="3"/>
    </row>
    <row r="2766" spans="16:16">
      <c r="P2766" s="3"/>
    </row>
    <row r="2767" spans="16:16">
      <c r="P2767" s="3"/>
    </row>
    <row r="2768" spans="16:16">
      <c r="P2768" s="3"/>
    </row>
    <row r="2769" spans="16:16">
      <c r="P2769" s="3"/>
    </row>
    <row r="2770" spans="16:16">
      <c r="P2770" s="3"/>
    </row>
    <row r="2771" spans="16:16">
      <c r="P2771" s="3"/>
    </row>
    <row r="2772" spans="16:16">
      <c r="P2772" s="3"/>
    </row>
    <row r="2773" spans="16:16">
      <c r="P2773" s="3"/>
    </row>
    <row r="2774" spans="16:16">
      <c r="P2774" s="3"/>
    </row>
    <row r="2775" spans="16:16">
      <c r="P2775" s="3"/>
    </row>
    <row r="2776" spans="16:16">
      <c r="P2776" s="3"/>
    </row>
    <row r="2777" spans="16:16">
      <c r="P2777" s="3"/>
    </row>
    <row r="2778" spans="16:16">
      <c r="P2778" s="3"/>
    </row>
    <row r="2779" spans="16:16">
      <c r="P2779" s="3"/>
    </row>
    <row r="2780" spans="16:16">
      <c r="P2780" s="3"/>
    </row>
    <row r="2781" spans="16:16">
      <c r="P2781" s="3"/>
    </row>
    <row r="2782" spans="16:16">
      <c r="P2782" s="3"/>
    </row>
    <row r="2783" spans="16:16">
      <c r="P2783" s="3"/>
    </row>
    <row r="2784" spans="16:16">
      <c r="P2784" s="3"/>
    </row>
    <row r="2785" spans="16:16">
      <c r="P2785" s="3"/>
    </row>
    <row r="2786" spans="16:16">
      <c r="P2786" s="3"/>
    </row>
    <row r="2787" spans="16:16">
      <c r="P2787" s="3"/>
    </row>
    <row r="2788" spans="16:16">
      <c r="P2788" s="3"/>
    </row>
    <row r="2789" spans="16:16">
      <c r="P2789" s="3"/>
    </row>
    <row r="2790" spans="16:16">
      <c r="P2790" s="3"/>
    </row>
    <row r="2791" spans="16:16">
      <c r="P2791" s="3"/>
    </row>
    <row r="2792" spans="16:16">
      <c r="P2792" s="3"/>
    </row>
    <row r="2793" spans="16:16">
      <c r="P2793" s="3"/>
    </row>
    <row r="2794" spans="16:16">
      <c r="P2794" s="3"/>
    </row>
    <row r="2795" spans="16:16">
      <c r="P2795" s="3"/>
    </row>
    <row r="2796" spans="16:16">
      <c r="P2796" s="3"/>
    </row>
    <row r="2797" spans="16:16">
      <c r="P2797" s="3"/>
    </row>
    <row r="2798" spans="16:16">
      <c r="P2798" s="3"/>
    </row>
    <row r="2799" spans="16:16">
      <c r="P2799" s="3"/>
    </row>
    <row r="2800" spans="16:16">
      <c r="P2800" s="3"/>
    </row>
    <row r="2801" spans="16:16">
      <c r="P2801" s="3"/>
    </row>
    <row r="2802" spans="16:16">
      <c r="P2802" s="3"/>
    </row>
    <row r="2803" spans="16:16">
      <c r="P2803" s="3"/>
    </row>
    <row r="2804" spans="16:16">
      <c r="P2804" s="3"/>
    </row>
    <row r="2805" spans="16:16">
      <c r="P2805" s="3"/>
    </row>
    <row r="2806" spans="16:16">
      <c r="P2806" s="3"/>
    </row>
    <row r="2807" spans="16:16">
      <c r="P2807" s="3"/>
    </row>
    <row r="2808" spans="16:16">
      <c r="P2808" s="3"/>
    </row>
    <row r="2809" spans="16:16">
      <c r="P2809" s="3"/>
    </row>
    <row r="2810" spans="16:16">
      <c r="P2810" s="3"/>
    </row>
    <row r="2811" spans="16:16">
      <c r="P2811" s="3"/>
    </row>
    <row r="2812" spans="16:16">
      <c r="P2812" s="3"/>
    </row>
    <row r="2813" spans="16:16">
      <c r="P2813" s="3"/>
    </row>
    <row r="2814" spans="16:16">
      <c r="P2814" s="3"/>
    </row>
    <row r="2815" spans="16:16">
      <c r="P2815" s="3"/>
    </row>
    <row r="2816" spans="16:16">
      <c r="P2816" s="3"/>
    </row>
    <row r="2817" spans="16:16">
      <c r="P2817" s="3"/>
    </row>
    <row r="2818" spans="16:16">
      <c r="P2818" s="3"/>
    </row>
    <row r="2819" spans="16:16">
      <c r="P2819" s="3"/>
    </row>
    <row r="2820" spans="16:16">
      <c r="P2820" s="3"/>
    </row>
    <row r="2821" spans="16:16">
      <c r="P2821" s="3"/>
    </row>
    <row r="2822" spans="16:16">
      <c r="P2822" s="3"/>
    </row>
    <row r="2823" spans="16:16">
      <c r="P2823" s="3"/>
    </row>
    <row r="2824" spans="16:16">
      <c r="P2824" s="3"/>
    </row>
    <row r="2825" spans="16:16">
      <c r="P2825" s="3"/>
    </row>
    <row r="2826" spans="16:16">
      <c r="P2826" s="3"/>
    </row>
    <row r="2827" spans="16:16">
      <c r="P2827" s="3"/>
    </row>
    <row r="2828" spans="16:16">
      <c r="P2828" s="3"/>
    </row>
    <row r="2829" spans="16:16">
      <c r="P2829" s="3"/>
    </row>
    <row r="2830" spans="16:16">
      <c r="P2830" s="3"/>
    </row>
    <row r="2831" spans="16:16">
      <c r="P2831" s="3"/>
    </row>
    <row r="2832" spans="16:16">
      <c r="P2832" s="3"/>
    </row>
    <row r="2833" spans="16:16">
      <c r="P2833" s="3"/>
    </row>
    <row r="2834" spans="16:16">
      <c r="P2834" s="3"/>
    </row>
    <row r="2835" spans="16:16">
      <c r="P2835" s="3"/>
    </row>
    <row r="2836" spans="16:16">
      <c r="P2836" s="3"/>
    </row>
    <row r="2837" spans="16:16">
      <c r="P2837" s="3"/>
    </row>
    <row r="2838" spans="16:16">
      <c r="P2838" s="3"/>
    </row>
    <row r="2839" spans="16:16">
      <c r="P2839" s="3"/>
    </row>
    <row r="2840" spans="16:16">
      <c r="P2840" s="3"/>
    </row>
    <row r="2841" spans="16:16">
      <c r="P2841" s="3"/>
    </row>
    <row r="2842" spans="16:16">
      <c r="P2842" s="3"/>
    </row>
    <row r="2843" spans="16:16">
      <c r="P2843" s="3"/>
    </row>
    <row r="2844" spans="16:16">
      <c r="P2844" s="3"/>
    </row>
    <row r="2845" spans="16:16">
      <c r="P2845" s="3"/>
    </row>
    <row r="2846" spans="16:16">
      <c r="P2846" s="3"/>
    </row>
    <row r="2847" spans="16:16">
      <c r="P2847" s="3"/>
    </row>
    <row r="2848" spans="16:16">
      <c r="P2848" s="3"/>
    </row>
    <row r="2849" spans="16:16">
      <c r="P2849" s="3"/>
    </row>
    <row r="2850" spans="16:16">
      <c r="P2850" s="3"/>
    </row>
    <row r="2851" spans="16:16">
      <c r="P2851" s="3"/>
    </row>
    <row r="2852" spans="16:16">
      <c r="P2852" s="3"/>
    </row>
    <row r="2853" spans="16:16">
      <c r="P2853" s="3"/>
    </row>
    <row r="2854" spans="16:16">
      <c r="P2854" s="3"/>
    </row>
    <row r="2855" spans="16:16">
      <c r="P2855" s="3"/>
    </row>
    <row r="2856" spans="16:16">
      <c r="P2856" s="3"/>
    </row>
    <row r="2857" spans="16:16">
      <c r="P2857" s="3"/>
    </row>
    <row r="2858" spans="16:16">
      <c r="P2858" s="3"/>
    </row>
    <row r="2859" spans="16:16">
      <c r="P2859" s="3"/>
    </row>
    <row r="2860" spans="16:16">
      <c r="P2860" s="3"/>
    </row>
    <row r="2861" spans="16:16">
      <c r="P2861" s="3"/>
    </row>
    <row r="2862" spans="16:16">
      <c r="P2862" s="3"/>
    </row>
    <row r="2863" spans="16:16">
      <c r="P2863" s="3"/>
    </row>
    <row r="2864" spans="16:16">
      <c r="P2864" s="3"/>
    </row>
    <row r="2865" spans="16:16">
      <c r="P2865" s="3"/>
    </row>
    <row r="2866" spans="16:16">
      <c r="P2866" s="3"/>
    </row>
    <row r="2867" spans="16:16">
      <c r="P2867" s="3"/>
    </row>
    <row r="2868" spans="16:16">
      <c r="P2868" s="3"/>
    </row>
    <row r="2869" spans="16:16">
      <c r="P2869" s="3"/>
    </row>
    <row r="2870" spans="16:16">
      <c r="P2870" s="3"/>
    </row>
    <row r="2871" spans="16:16">
      <c r="P2871" s="3"/>
    </row>
    <row r="2872" spans="16:16">
      <c r="P2872" s="3"/>
    </row>
    <row r="2873" spans="16:16">
      <c r="P2873" s="3"/>
    </row>
    <row r="2874" spans="16:16">
      <c r="P2874" s="3"/>
    </row>
    <row r="2875" spans="16:16">
      <c r="P2875" s="3"/>
    </row>
    <row r="2876" spans="16:16">
      <c r="P2876" s="3"/>
    </row>
    <row r="2877" spans="16:16">
      <c r="P2877" s="3"/>
    </row>
    <row r="2878" spans="16:16">
      <c r="P2878" s="3"/>
    </row>
    <row r="2879" spans="16:16">
      <c r="P2879" s="3"/>
    </row>
    <row r="2880" spans="16:16">
      <c r="P2880" s="3"/>
    </row>
    <row r="2881" spans="16:16">
      <c r="P2881" s="3"/>
    </row>
    <row r="2882" spans="16:16">
      <c r="P2882" s="3"/>
    </row>
    <row r="2883" spans="16:16">
      <c r="P2883" s="3"/>
    </row>
    <row r="2884" spans="16:16">
      <c r="P2884" s="3"/>
    </row>
    <row r="2885" spans="16:16">
      <c r="P2885" s="3"/>
    </row>
    <row r="2886" spans="16:16">
      <c r="P2886" s="3"/>
    </row>
    <row r="2887" spans="16:16">
      <c r="P2887" s="3"/>
    </row>
    <row r="2888" spans="16:16">
      <c r="P2888" s="3"/>
    </row>
    <row r="2889" spans="16:16">
      <c r="P2889" s="3"/>
    </row>
    <row r="2890" spans="16:16">
      <c r="P2890" s="3"/>
    </row>
    <row r="2891" spans="16:16">
      <c r="P2891" s="3"/>
    </row>
    <row r="2892" spans="16:16">
      <c r="P2892" s="3"/>
    </row>
    <row r="2893" spans="16:16">
      <c r="P2893" s="3"/>
    </row>
    <row r="2894" spans="16:16">
      <c r="P2894" s="3"/>
    </row>
    <row r="2895" spans="16:16">
      <c r="P2895" s="3"/>
    </row>
    <row r="2896" spans="16:16">
      <c r="P2896" s="3"/>
    </row>
    <row r="2897" spans="16:16">
      <c r="P2897" s="3"/>
    </row>
    <row r="2898" spans="16:16">
      <c r="P2898" s="3"/>
    </row>
    <row r="2899" spans="16:16">
      <c r="P2899" s="3"/>
    </row>
    <row r="2900" spans="16:16">
      <c r="P2900" s="3"/>
    </row>
    <row r="2901" spans="16:16">
      <c r="P2901" s="3"/>
    </row>
    <row r="2902" spans="16:16">
      <c r="P2902" s="3"/>
    </row>
    <row r="2903" spans="16:16">
      <c r="P2903" s="3"/>
    </row>
    <row r="2904" spans="16:16">
      <c r="P2904" s="3"/>
    </row>
    <row r="2905" spans="16:16">
      <c r="P2905" s="3"/>
    </row>
    <row r="2906" spans="16:16">
      <c r="P2906" s="3"/>
    </row>
    <row r="2907" spans="16:16">
      <c r="P2907" s="3"/>
    </row>
    <row r="2908" spans="16:16">
      <c r="P2908" s="3"/>
    </row>
    <row r="2909" spans="16:16">
      <c r="P2909" s="3"/>
    </row>
    <row r="2910" spans="16:16">
      <c r="P2910" s="3"/>
    </row>
    <row r="2911" spans="16:16">
      <c r="P2911" s="3"/>
    </row>
    <row r="2912" spans="16:16">
      <c r="P2912" s="3"/>
    </row>
    <row r="2913" spans="16:16">
      <c r="P2913" s="3"/>
    </row>
    <row r="2914" spans="16:16">
      <c r="P2914" s="3"/>
    </row>
    <row r="2915" spans="16:16">
      <c r="P2915" s="3"/>
    </row>
    <row r="2916" spans="16:16">
      <c r="P2916" s="3"/>
    </row>
    <row r="2917" spans="16:16">
      <c r="P2917" s="3"/>
    </row>
    <row r="2918" spans="16:16">
      <c r="P2918" s="3"/>
    </row>
    <row r="2919" spans="16:16">
      <c r="P2919" s="3"/>
    </row>
    <row r="2920" spans="16:16">
      <c r="P2920" s="3"/>
    </row>
    <row r="2921" spans="16:16">
      <c r="P2921" s="3"/>
    </row>
    <row r="2922" spans="16:16">
      <c r="P2922" s="3"/>
    </row>
    <row r="2923" spans="16:16">
      <c r="P2923" s="3"/>
    </row>
    <row r="2924" spans="16:16">
      <c r="P2924" s="3"/>
    </row>
    <row r="2925" spans="16:16">
      <c r="P2925" s="3"/>
    </row>
    <row r="2926" spans="16:16">
      <c r="P2926" s="3"/>
    </row>
    <row r="2927" spans="16:16">
      <c r="P2927" s="3"/>
    </row>
    <row r="2928" spans="16:16">
      <c r="P2928" s="3"/>
    </row>
    <row r="2929" spans="16:16">
      <c r="P2929" s="3"/>
    </row>
    <row r="2930" spans="16:16">
      <c r="P2930" s="3"/>
    </row>
    <row r="2931" spans="16:16">
      <c r="P2931" s="3"/>
    </row>
    <row r="2932" spans="16:16">
      <c r="P2932" s="3"/>
    </row>
    <row r="2933" spans="16:16">
      <c r="P2933" s="3"/>
    </row>
    <row r="2934" spans="16:16">
      <c r="P2934" s="3"/>
    </row>
    <row r="2935" spans="16:16">
      <c r="P2935" s="3"/>
    </row>
    <row r="2936" spans="16:16">
      <c r="P2936" s="3"/>
    </row>
    <row r="2937" spans="16:16">
      <c r="P2937" s="3"/>
    </row>
    <row r="2938" spans="16:16">
      <c r="P2938" s="3"/>
    </row>
    <row r="2939" spans="16:16">
      <c r="P2939" s="3"/>
    </row>
    <row r="2940" spans="16:16">
      <c r="P2940" s="3"/>
    </row>
    <row r="2941" spans="16:16">
      <c r="P2941" s="3"/>
    </row>
    <row r="2942" spans="16:16">
      <c r="P2942" s="3"/>
    </row>
    <row r="2943" spans="16:16">
      <c r="P2943" s="3"/>
    </row>
    <row r="2944" spans="16:16">
      <c r="P2944" s="3"/>
    </row>
    <row r="2945" spans="16:16">
      <c r="P2945" s="3"/>
    </row>
    <row r="2946" spans="16:16">
      <c r="P2946" s="3"/>
    </row>
    <row r="2947" spans="16:16">
      <c r="P2947" s="3"/>
    </row>
    <row r="2948" spans="16:16">
      <c r="P2948" s="3"/>
    </row>
    <row r="2949" spans="16:16">
      <c r="P2949" s="3"/>
    </row>
    <row r="2950" spans="16:16">
      <c r="P2950" s="3"/>
    </row>
    <row r="2951" spans="16:16">
      <c r="P2951" s="3"/>
    </row>
    <row r="2952" spans="16:16">
      <c r="P2952" s="3"/>
    </row>
    <row r="2953" spans="16:16">
      <c r="P2953" s="3"/>
    </row>
    <row r="2954" spans="16:16">
      <c r="P2954" s="3"/>
    </row>
    <row r="2955" spans="16:16">
      <c r="P2955" s="3"/>
    </row>
    <row r="2956" spans="16:16">
      <c r="P2956" s="3"/>
    </row>
    <row r="2957" spans="16:16">
      <c r="P2957" s="3"/>
    </row>
    <row r="2958" spans="16:16">
      <c r="P2958" s="3"/>
    </row>
    <row r="2959" spans="16:16">
      <c r="P2959" s="3"/>
    </row>
    <row r="2960" spans="16:16">
      <c r="P2960" s="3"/>
    </row>
    <row r="2961" spans="16:16">
      <c r="P2961" s="3"/>
    </row>
    <row r="2962" spans="16:16">
      <c r="P2962" s="3"/>
    </row>
    <row r="2963" spans="16:16">
      <c r="P2963" s="3"/>
    </row>
    <row r="2964" spans="16:16">
      <c r="P2964" s="3"/>
    </row>
    <row r="2965" spans="16:16">
      <c r="P2965" s="3"/>
    </row>
    <row r="2966" spans="16:16">
      <c r="P2966" s="3"/>
    </row>
    <row r="2967" spans="16:16">
      <c r="P2967" s="3"/>
    </row>
    <row r="2968" spans="16:16">
      <c r="P2968" s="3"/>
    </row>
    <row r="2969" spans="16:16">
      <c r="P2969" s="3"/>
    </row>
    <row r="2970" spans="16:16">
      <c r="P2970" s="3"/>
    </row>
    <row r="2971" spans="16:16">
      <c r="P2971" s="3"/>
    </row>
    <row r="2972" spans="16:16">
      <c r="P2972" s="3"/>
    </row>
    <row r="2973" spans="16:16">
      <c r="P2973" s="3"/>
    </row>
    <row r="2974" spans="16:16">
      <c r="P2974" s="3"/>
    </row>
    <row r="2975" spans="16:16">
      <c r="P2975" s="3"/>
    </row>
    <row r="2976" spans="16:16">
      <c r="P2976" s="3"/>
    </row>
    <row r="2977" spans="16:16">
      <c r="P2977" s="3"/>
    </row>
    <row r="2978" spans="16:16">
      <c r="P2978" s="3"/>
    </row>
    <row r="2979" spans="16:16">
      <c r="P2979" s="3"/>
    </row>
    <row r="2980" spans="16:16">
      <c r="P2980" s="3"/>
    </row>
    <row r="2981" spans="16:16">
      <c r="P2981" s="3"/>
    </row>
    <row r="2982" spans="16:16">
      <c r="P2982" s="3"/>
    </row>
    <row r="2983" spans="16:16">
      <c r="P2983" s="3"/>
    </row>
    <row r="2984" spans="16:16">
      <c r="P2984" s="3"/>
    </row>
    <row r="2985" spans="16:16">
      <c r="P2985" s="3"/>
    </row>
    <row r="2986" spans="16:16">
      <c r="P2986" s="3"/>
    </row>
    <row r="2987" spans="16:16">
      <c r="P2987" s="3"/>
    </row>
    <row r="2988" spans="16:16">
      <c r="P2988" s="3"/>
    </row>
    <row r="2989" spans="16:16">
      <c r="P2989" s="3"/>
    </row>
    <row r="2990" spans="16:16">
      <c r="P2990" s="3"/>
    </row>
    <row r="2991" spans="16:16">
      <c r="P2991" s="3"/>
    </row>
    <row r="2992" spans="16:16">
      <c r="P2992" s="3"/>
    </row>
    <row r="2993" spans="16:16">
      <c r="P2993" s="3"/>
    </row>
    <row r="2994" spans="16:16">
      <c r="P2994" s="3"/>
    </row>
    <row r="2995" spans="16:16">
      <c r="P2995" s="3"/>
    </row>
    <row r="2996" spans="16:16">
      <c r="P2996" s="3"/>
    </row>
    <row r="2997" spans="16:16">
      <c r="P2997" s="3"/>
    </row>
    <row r="2998" spans="16:16">
      <c r="P2998" s="3"/>
    </row>
    <row r="2999" spans="16:16">
      <c r="P2999" s="3"/>
    </row>
    <row r="3000" spans="16:16">
      <c r="P3000" s="3"/>
    </row>
    <row r="3001" spans="16:16">
      <c r="P3001" s="3"/>
    </row>
    <row r="3002" spans="16:16">
      <c r="P3002" s="3"/>
    </row>
    <row r="3003" spans="16:16">
      <c r="P3003" s="3"/>
    </row>
    <row r="3004" spans="16:16">
      <c r="P3004" s="3"/>
    </row>
    <row r="3005" spans="16:16">
      <c r="P3005" s="3"/>
    </row>
    <row r="3006" spans="16:16">
      <c r="P3006" s="3"/>
    </row>
    <row r="3007" spans="16:16">
      <c r="P3007" s="3"/>
    </row>
    <row r="3008" spans="16:16">
      <c r="P3008" s="3"/>
    </row>
    <row r="3009" spans="16:16">
      <c r="P3009" s="3"/>
    </row>
    <row r="3010" spans="16:16">
      <c r="P3010" s="3"/>
    </row>
    <row r="3011" spans="16:16">
      <c r="P3011" s="3"/>
    </row>
    <row r="3012" spans="16:16">
      <c r="P3012" s="3"/>
    </row>
    <row r="3013" spans="16:16">
      <c r="P3013" s="3"/>
    </row>
    <row r="3014" spans="16:16">
      <c r="P3014" s="3"/>
    </row>
    <row r="3015" spans="16:16">
      <c r="P3015" s="3"/>
    </row>
    <row r="3016" spans="16:16">
      <c r="P3016" s="3"/>
    </row>
    <row r="3017" spans="16:16">
      <c r="P3017" s="3"/>
    </row>
    <row r="3018" spans="16:16">
      <c r="P3018" s="3"/>
    </row>
    <row r="3019" spans="16:16">
      <c r="P3019" s="3"/>
    </row>
    <row r="3020" spans="16:16">
      <c r="P3020" s="3"/>
    </row>
    <row r="3021" spans="16:16">
      <c r="P3021" s="3"/>
    </row>
    <row r="3022" spans="16:16">
      <c r="P3022" s="3"/>
    </row>
    <row r="3023" spans="16:16">
      <c r="P3023" s="3"/>
    </row>
    <row r="3024" spans="16:16">
      <c r="P3024" s="3"/>
    </row>
    <row r="3025" spans="16:16">
      <c r="P3025" s="3"/>
    </row>
    <row r="3026" spans="16:16">
      <c r="P3026" s="3"/>
    </row>
    <row r="3027" spans="16:16">
      <c r="P3027" s="3"/>
    </row>
    <row r="3028" spans="16:16">
      <c r="P3028" s="3"/>
    </row>
    <row r="3029" spans="16:16">
      <c r="P3029" s="3"/>
    </row>
    <row r="3030" spans="16:16">
      <c r="P3030" s="3"/>
    </row>
    <row r="3031" spans="16:16">
      <c r="P3031" s="3"/>
    </row>
    <row r="3032" spans="16:16">
      <c r="P3032" s="3"/>
    </row>
    <row r="3033" spans="16:16">
      <c r="P3033" s="3"/>
    </row>
    <row r="3034" spans="16:16">
      <c r="P3034" s="3"/>
    </row>
    <row r="3035" spans="16:16">
      <c r="P3035" s="3"/>
    </row>
    <row r="3036" spans="16:16">
      <c r="P3036" s="3"/>
    </row>
    <row r="3037" spans="16:16">
      <c r="P3037" s="3"/>
    </row>
    <row r="3038" spans="16:16">
      <c r="P3038" s="3"/>
    </row>
    <row r="3039" spans="16:16">
      <c r="P3039" s="3"/>
    </row>
    <row r="3040" spans="16:16">
      <c r="P3040" s="3"/>
    </row>
    <row r="3041" spans="16:16">
      <c r="P3041" s="3"/>
    </row>
    <row r="3042" spans="16:16">
      <c r="P3042" s="3"/>
    </row>
    <row r="3043" spans="16:16">
      <c r="P3043" s="3"/>
    </row>
    <row r="3044" spans="16:16">
      <c r="P3044" s="3"/>
    </row>
    <row r="3045" spans="16:16">
      <c r="P3045" s="3"/>
    </row>
    <row r="3046" spans="16:16">
      <c r="P3046" s="3"/>
    </row>
    <row r="3047" spans="16:16">
      <c r="P3047" s="3"/>
    </row>
    <row r="3048" spans="16:16">
      <c r="P3048" s="3"/>
    </row>
    <row r="3049" spans="16:16">
      <c r="P3049" s="3"/>
    </row>
    <row r="3050" spans="16:16">
      <c r="P3050" s="3"/>
    </row>
    <row r="3051" spans="16:16">
      <c r="P3051" s="3"/>
    </row>
    <row r="3052" spans="16:16">
      <c r="P3052" s="3"/>
    </row>
    <row r="3053" spans="16:16">
      <c r="P3053" s="3"/>
    </row>
    <row r="3054" spans="16:16">
      <c r="P3054" s="3"/>
    </row>
    <row r="3055" spans="16:16">
      <c r="P3055" s="3"/>
    </row>
    <row r="3056" spans="16:16">
      <c r="P3056" s="3"/>
    </row>
    <row r="3057" spans="16:16">
      <c r="P3057" s="3"/>
    </row>
    <row r="3058" spans="16:16">
      <c r="P3058" s="3"/>
    </row>
    <row r="3059" spans="16:16">
      <c r="P3059" s="3"/>
    </row>
    <row r="3060" spans="16:16">
      <c r="P3060" s="3"/>
    </row>
    <row r="3061" spans="16:16">
      <c r="P3061" s="3"/>
    </row>
    <row r="3062" spans="16:16">
      <c r="P3062" s="3"/>
    </row>
    <row r="3063" spans="16:16">
      <c r="P3063" s="3"/>
    </row>
    <row r="3064" spans="16:16">
      <c r="P3064" s="3"/>
    </row>
    <row r="3065" spans="16:16">
      <c r="P3065" s="3"/>
    </row>
    <row r="3066" spans="16:16">
      <c r="P3066" s="3"/>
    </row>
    <row r="3067" spans="16:16">
      <c r="P3067" s="3"/>
    </row>
    <row r="3068" spans="16:16">
      <c r="P3068" s="3"/>
    </row>
    <row r="3069" spans="16:16">
      <c r="P3069" s="3"/>
    </row>
    <row r="3070" spans="16:16">
      <c r="P3070" s="3"/>
    </row>
    <row r="3071" spans="16:16">
      <c r="P3071" s="3"/>
    </row>
    <row r="3072" spans="16:16">
      <c r="P3072" s="3"/>
    </row>
    <row r="3073" spans="16:16">
      <c r="P3073" s="3"/>
    </row>
    <row r="3074" spans="16:16">
      <c r="P3074" s="3"/>
    </row>
    <row r="3075" spans="16:16">
      <c r="P3075" s="3"/>
    </row>
    <row r="3076" spans="16:16">
      <c r="P3076" s="3"/>
    </row>
    <row r="3077" spans="16:16">
      <c r="P3077" s="3"/>
    </row>
    <row r="3078" spans="16:16">
      <c r="P3078" s="3"/>
    </row>
    <row r="3079" spans="16:16">
      <c r="P3079" s="3"/>
    </row>
    <row r="3080" spans="16:16">
      <c r="P3080" s="3"/>
    </row>
    <row r="3081" spans="16:16">
      <c r="P3081" s="3"/>
    </row>
    <row r="3082" spans="16:16">
      <c r="P3082" s="3"/>
    </row>
    <row r="3083" spans="16:16">
      <c r="P3083" s="3"/>
    </row>
    <row r="3084" spans="16:16">
      <c r="P3084" s="3"/>
    </row>
    <row r="3085" spans="16:16">
      <c r="P3085" s="3"/>
    </row>
    <row r="3086" spans="16:16">
      <c r="P3086" s="3"/>
    </row>
    <row r="3087" spans="16:16">
      <c r="P3087" s="3"/>
    </row>
    <row r="3088" spans="16:16">
      <c r="P3088" s="3"/>
    </row>
    <row r="3089" spans="16:16">
      <c r="P3089" s="3"/>
    </row>
    <row r="3090" spans="16:16">
      <c r="P3090" s="3"/>
    </row>
    <row r="3091" spans="16:16">
      <c r="P3091" s="3"/>
    </row>
    <row r="3092" spans="16:16">
      <c r="P3092" s="3"/>
    </row>
    <row r="3093" spans="16:16">
      <c r="P3093" s="3"/>
    </row>
    <row r="3094" spans="16:16">
      <c r="P3094" s="3"/>
    </row>
    <row r="3095" spans="16:16">
      <c r="P3095" s="3"/>
    </row>
    <row r="3096" spans="16:16">
      <c r="P3096" s="3"/>
    </row>
    <row r="3097" spans="16:16">
      <c r="P3097" s="3"/>
    </row>
    <row r="3098" spans="16:16">
      <c r="P3098" s="3"/>
    </row>
    <row r="3099" spans="16:16">
      <c r="P3099" s="3"/>
    </row>
    <row r="3100" spans="16:16">
      <c r="P3100" s="3"/>
    </row>
    <row r="3101" spans="16:16">
      <c r="P3101" s="3"/>
    </row>
    <row r="3102" spans="16:16">
      <c r="P3102" s="3"/>
    </row>
    <row r="3103" spans="16:16">
      <c r="P3103" s="3"/>
    </row>
    <row r="3104" spans="16:16">
      <c r="P3104" s="3"/>
    </row>
    <row r="3105" spans="16:16">
      <c r="P3105" s="3"/>
    </row>
    <row r="3106" spans="16:16">
      <c r="P3106" s="3"/>
    </row>
    <row r="3107" spans="16:16">
      <c r="P3107" s="3"/>
    </row>
    <row r="3108" spans="16:16">
      <c r="P3108" s="3"/>
    </row>
    <row r="3109" spans="16:16">
      <c r="P3109" s="3"/>
    </row>
    <row r="3110" spans="16:16">
      <c r="P3110" s="3"/>
    </row>
    <row r="3111" spans="16:16">
      <c r="P3111" s="3"/>
    </row>
    <row r="3112" spans="16:16">
      <c r="P3112" s="3"/>
    </row>
    <row r="3113" spans="16:16">
      <c r="P3113" s="3"/>
    </row>
    <row r="3114" spans="16:16">
      <c r="P3114" s="3"/>
    </row>
    <row r="3115" spans="16:16">
      <c r="P3115" s="3"/>
    </row>
    <row r="3116" spans="16:16">
      <c r="P3116" s="3"/>
    </row>
    <row r="3117" spans="16:16">
      <c r="P3117" s="3"/>
    </row>
    <row r="3118" spans="16:16">
      <c r="P3118" s="3"/>
    </row>
    <row r="3119" spans="16:16">
      <c r="P3119" s="3"/>
    </row>
    <row r="3120" spans="16:16">
      <c r="P3120" s="3"/>
    </row>
    <row r="3121" spans="16:16">
      <c r="P3121" s="3"/>
    </row>
    <row r="3122" spans="16:16">
      <c r="P3122" s="3"/>
    </row>
    <row r="3123" spans="16:16">
      <c r="P3123" s="3"/>
    </row>
    <row r="3124" spans="16:16">
      <c r="P3124" s="3"/>
    </row>
    <row r="3125" spans="16:16">
      <c r="P3125" s="3"/>
    </row>
    <row r="3126" spans="16:16">
      <c r="P3126" s="3"/>
    </row>
    <row r="3127" spans="16:16">
      <c r="P3127" s="3"/>
    </row>
    <row r="3128" spans="16:16">
      <c r="P3128" s="3"/>
    </row>
    <row r="3129" spans="16:16">
      <c r="P3129" s="3"/>
    </row>
    <row r="3130" spans="16:16">
      <c r="P3130" s="3"/>
    </row>
    <row r="3131" spans="16:16">
      <c r="P3131" s="3"/>
    </row>
    <row r="3132" spans="16:16">
      <c r="P3132" s="3"/>
    </row>
    <row r="3133" spans="16:16">
      <c r="P3133" s="3"/>
    </row>
    <row r="3134" spans="16:16">
      <c r="P3134" s="3"/>
    </row>
    <row r="3135" spans="16:16">
      <c r="P3135" s="3"/>
    </row>
    <row r="3136" spans="16:16">
      <c r="P3136" s="3"/>
    </row>
    <row r="3137" spans="16:16">
      <c r="P3137" s="3"/>
    </row>
    <row r="3138" spans="16:16">
      <c r="P3138" s="3"/>
    </row>
    <row r="3139" spans="16:16">
      <c r="P3139" s="3"/>
    </row>
    <row r="3140" spans="16:16">
      <c r="P3140" s="3"/>
    </row>
    <row r="3141" spans="16:16">
      <c r="P3141" s="3"/>
    </row>
    <row r="3142" spans="16:16">
      <c r="P3142" s="3"/>
    </row>
    <row r="3143" spans="16:16">
      <c r="P3143" s="3"/>
    </row>
    <row r="3144" spans="16:16">
      <c r="P3144" s="3"/>
    </row>
    <row r="3145" spans="16:16">
      <c r="P3145" s="3"/>
    </row>
    <row r="3146" spans="16:16">
      <c r="P3146" s="3"/>
    </row>
    <row r="3147" spans="16:16">
      <c r="P3147" s="3"/>
    </row>
    <row r="3148" spans="16:16">
      <c r="P3148" s="3"/>
    </row>
    <row r="3149" spans="16:16">
      <c r="P3149" s="3"/>
    </row>
    <row r="3150" spans="16:16">
      <c r="P3150" s="3"/>
    </row>
    <row r="3151" spans="16:16">
      <c r="P3151" s="3"/>
    </row>
    <row r="3152" spans="16:16">
      <c r="P3152" s="3"/>
    </row>
    <row r="3153" spans="16:16">
      <c r="P3153" s="3"/>
    </row>
    <row r="3154" spans="16:16">
      <c r="P3154" s="3"/>
    </row>
    <row r="3155" spans="16:16">
      <c r="P3155" s="3"/>
    </row>
    <row r="3156" spans="16:16">
      <c r="P3156" s="3"/>
    </row>
    <row r="3157" spans="16:16">
      <c r="P3157" s="3"/>
    </row>
    <row r="3158" spans="16:16">
      <c r="P3158" s="3"/>
    </row>
    <row r="3159" spans="16:16">
      <c r="P3159" s="3"/>
    </row>
    <row r="3160" spans="16:16">
      <c r="P3160" s="3"/>
    </row>
    <row r="3161" spans="16:16">
      <c r="P3161" s="3"/>
    </row>
    <row r="3162" spans="16:16">
      <c r="P3162" s="3"/>
    </row>
    <row r="3163" spans="16:16">
      <c r="P3163" s="3"/>
    </row>
    <row r="3164" spans="16:16">
      <c r="P3164" s="3"/>
    </row>
    <row r="3165" spans="16:16">
      <c r="P3165" s="3"/>
    </row>
    <row r="3166" spans="16:16">
      <c r="P3166" s="3"/>
    </row>
    <row r="3167" spans="16:16">
      <c r="P3167" s="3"/>
    </row>
    <row r="3168" spans="16:16">
      <c r="P3168" s="3"/>
    </row>
    <row r="3169" spans="16:16">
      <c r="P3169" s="3"/>
    </row>
    <row r="3170" spans="16:16">
      <c r="P3170" s="3"/>
    </row>
    <row r="3171" spans="16:16">
      <c r="P3171" s="3"/>
    </row>
    <row r="3172" spans="16:16">
      <c r="P3172" s="3"/>
    </row>
    <row r="3173" spans="16:16">
      <c r="P3173" s="3"/>
    </row>
    <row r="3174" spans="16:16">
      <c r="P3174" s="3"/>
    </row>
    <row r="3175" spans="16:16">
      <c r="P3175" s="3"/>
    </row>
    <row r="3176" spans="16:16">
      <c r="P3176" s="3"/>
    </row>
    <row r="3177" spans="16:16">
      <c r="P3177" s="3"/>
    </row>
    <row r="3178" spans="16:16">
      <c r="P3178" s="3"/>
    </row>
    <row r="3179" spans="16:16">
      <c r="P3179" s="3"/>
    </row>
    <row r="3180" spans="16:16">
      <c r="P3180" s="3"/>
    </row>
    <row r="3181" spans="16:16">
      <c r="P3181" s="3"/>
    </row>
    <row r="3182" spans="16:16">
      <c r="P3182" s="3"/>
    </row>
    <row r="3183" spans="16:16">
      <c r="P3183" s="3"/>
    </row>
    <row r="3184" spans="16:16">
      <c r="P3184" s="3"/>
    </row>
    <row r="3185" spans="16:16">
      <c r="P3185" s="3"/>
    </row>
    <row r="3186" spans="16:16">
      <c r="P3186" s="3"/>
    </row>
    <row r="3187" spans="16:16">
      <c r="P3187" s="3"/>
    </row>
    <row r="3188" spans="16:16">
      <c r="P3188" s="3"/>
    </row>
    <row r="3189" spans="16:16">
      <c r="P3189" s="3"/>
    </row>
    <row r="3190" spans="16:16">
      <c r="P3190" s="3"/>
    </row>
    <row r="3191" spans="16:16">
      <c r="P3191" s="3"/>
    </row>
    <row r="3192" spans="16:16">
      <c r="P3192" s="3"/>
    </row>
    <row r="3193" spans="16:16">
      <c r="P3193" s="3"/>
    </row>
    <row r="3194" spans="16:16">
      <c r="P3194" s="3"/>
    </row>
    <row r="3195" spans="16:16">
      <c r="P3195" s="3"/>
    </row>
    <row r="3196" spans="16:16">
      <c r="P3196" s="3"/>
    </row>
    <row r="3197" spans="16:16">
      <c r="P3197" s="3"/>
    </row>
    <row r="3198" spans="16:16">
      <c r="P3198" s="3"/>
    </row>
    <row r="3199" spans="16:16">
      <c r="P3199" s="3"/>
    </row>
    <row r="3200" spans="16:16">
      <c r="P3200" s="3"/>
    </row>
    <row r="3201" spans="16:16">
      <c r="P3201" s="3"/>
    </row>
    <row r="3202" spans="16:16">
      <c r="P3202" s="3"/>
    </row>
    <row r="3203" spans="16:16">
      <c r="P3203" s="3"/>
    </row>
    <row r="3204" spans="16:16">
      <c r="P3204" s="3"/>
    </row>
    <row r="3205" spans="16:16">
      <c r="P3205" s="3"/>
    </row>
    <row r="3206" spans="16:16">
      <c r="P3206" s="3"/>
    </row>
    <row r="3207" spans="16:16">
      <c r="P3207" s="3"/>
    </row>
    <row r="3208" spans="16:16">
      <c r="P3208" s="3"/>
    </row>
    <row r="3209" spans="16:16">
      <c r="P3209" s="3"/>
    </row>
    <row r="3210" spans="16:16">
      <c r="P3210" s="3"/>
    </row>
    <row r="3211" spans="16:16">
      <c r="P3211" s="3"/>
    </row>
    <row r="3212" spans="16:16">
      <c r="P3212" s="3"/>
    </row>
    <row r="3213" spans="16:16">
      <c r="P3213" s="3"/>
    </row>
    <row r="3214" spans="16:16">
      <c r="P3214" s="3"/>
    </row>
    <row r="3215" spans="16:16">
      <c r="P3215" s="3"/>
    </row>
    <row r="3216" spans="16:16">
      <c r="P3216" s="3"/>
    </row>
    <row r="3217" spans="16:16">
      <c r="P3217" s="3"/>
    </row>
    <row r="3218" spans="16:16">
      <c r="P3218" s="3"/>
    </row>
    <row r="3219" spans="16:16">
      <c r="P3219" s="3"/>
    </row>
    <row r="3220" spans="16:16">
      <c r="P3220" s="3"/>
    </row>
    <row r="3221" spans="16:16">
      <c r="P3221" s="3"/>
    </row>
    <row r="3222" spans="16:16">
      <c r="P3222" s="3"/>
    </row>
    <row r="3223" spans="16:16">
      <c r="P3223" s="3"/>
    </row>
    <row r="3224" spans="16:16">
      <c r="P3224" s="3"/>
    </row>
    <row r="3225" spans="16:16">
      <c r="P3225" s="3"/>
    </row>
    <row r="3226" spans="16:16">
      <c r="P3226" s="3"/>
    </row>
    <row r="3227" spans="16:16">
      <c r="P3227" s="3"/>
    </row>
    <row r="3228" spans="16:16">
      <c r="P3228" s="3"/>
    </row>
    <row r="3229" spans="16:16">
      <c r="P3229" s="3"/>
    </row>
    <row r="3230" spans="16:16">
      <c r="P3230" s="3"/>
    </row>
    <row r="3231" spans="16:16">
      <c r="P3231" s="3"/>
    </row>
    <row r="3232" spans="16:16">
      <c r="P3232" s="3"/>
    </row>
    <row r="3233" spans="16:16">
      <c r="P3233" s="3"/>
    </row>
    <row r="3234" spans="16:16">
      <c r="P3234" s="3"/>
    </row>
    <row r="3235" spans="16:16">
      <c r="P3235" s="3"/>
    </row>
    <row r="3236" spans="16:16">
      <c r="P3236" s="3"/>
    </row>
    <row r="3237" spans="16:16">
      <c r="P3237" s="3"/>
    </row>
    <row r="3238" spans="16:16">
      <c r="P3238" s="3"/>
    </row>
    <row r="3239" spans="16:16">
      <c r="P3239" s="3"/>
    </row>
    <row r="3240" spans="16:16">
      <c r="P3240" s="3"/>
    </row>
    <row r="3241" spans="16:16">
      <c r="P3241" s="3"/>
    </row>
    <row r="3242" spans="16:16">
      <c r="P3242" s="3"/>
    </row>
    <row r="3243" spans="16:16">
      <c r="P3243" s="3"/>
    </row>
    <row r="3244" spans="16:16">
      <c r="P3244" s="3"/>
    </row>
    <row r="3245" spans="16:16">
      <c r="P3245" s="3"/>
    </row>
    <row r="3246" spans="16:16">
      <c r="P3246" s="3"/>
    </row>
    <row r="3247" spans="16:16">
      <c r="P3247" s="3"/>
    </row>
    <row r="3248" spans="16:16">
      <c r="P3248" s="3"/>
    </row>
    <row r="3249" spans="16:16">
      <c r="P3249" s="3"/>
    </row>
    <row r="3250" spans="16:16">
      <c r="P3250" s="3"/>
    </row>
    <row r="3251" spans="16:16">
      <c r="P3251" s="3"/>
    </row>
    <row r="3252" spans="16:16">
      <c r="P3252" s="3"/>
    </row>
    <row r="3253" spans="16:16">
      <c r="P3253" s="3"/>
    </row>
    <row r="3254" spans="16:16">
      <c r="P3254" s="3"/>
    </row>
    <row r="3255" spans="16:16">
      <c r="P3255" s="3"/>
    </row>
    <row r="3256" spans="16:16">
      <c r="P3256" s="3"/>
    </row>
    <row r="3257" spans="16:16">
      <c r="P3257" s="3"/>
    </row>
    <row r="3258" spans="16:16">
      <c r="P3258" s="3"/>
    </row>
    <row r="3259" spans="16:16">
      <c r="P3259" s="3"/>
    </row>
    <row r="3260" spans="16:16">
      <c r="P3260" s="3"/>
    </row>
    <row r="3261" spans="16:16">
      <c r="P3261" s="3"/>
    </row>
    <row r="3262" spans="16:16">
      <c r="P3262" s="3"/>
    </row>
    <row r="3263" spans="16:16">
      <c r="P3263" s="3"/>
    </row>
    <row r="3264" spans="16:16">
      <c r="P3264" s="3"/>
    </row>
    <row r="3265" spans="16:16">
      <c r="P3265" s="3"/>
    </row>
    <row r="3266" spans="16:16">
      <c r="P3266" s="3"/>
    </row>
    <row r="3267" spans="16:16">
      <c r="P3267" s="3"/>
    </row>
    <row r="3268" spans="16:16">
      <c r="P3268" s="3"/>
    </row>
    <row r="3269" spans="16:16">
      <c r="P3269" s="3"/>
    </row>
    <row r="3270" spans="16:16">
      <c r="P3270" s="3"/>
    </row>
    <row r="3271" spans="16:16">
      <c r="P3271" s="3"/>
    </row>
    <row r="3272" spans="16:16">
      <c r="P3272" s="3"/>
    </row>
    <row r="3273" spans="16:16">
      <c r="P3273" s="3"/>
    </row>
    <row r="3274" spans="16:16">
      <c r="P3274" s="3"/>
    </row>
    <row r="3275" spans="16:16">
      <c r="P3275" s="3"/>
    </row>
    <row r="3276" spans="16:16">
      <c r="P3276" s="3"/>
    </row>
    <row r="3277" spans="16:16">
      <c r="P3277" s="3"/>
    </row>
    <row r="3278" spans="16:16">
      <c r="P3278" s="3"/>
    </row>
    <row r="3279" spans="16:16">
      <c r="P3279" s="3"/>
    </row>
    <row r="3280" spans="16:16">
      <c r="P3280" s="3"/>
    </row>
    <row r="3281" spans="16:16">
      <c r="P3281" s="3"/>
    </row>
    <row r="3282" spans="16:16">
      <c r="P3282" s="3"/>
    </row>
    <row r="3283" spans="16:16">
      <c r="P3283" s="3"/>
    </row>
    <row r="3284" spans="16:16">
      <c r="P3284" s="3"/>
    </row>
    <row r="3285" spans="16:16">
      <c r="P3285" s="3"/>
    </row>
    <row r="3286" spans="16:16">
      <c r="P3286" s="3"/>
    </row>
    <row r="3287" spans="16:16">
      <c r="P3287" s="3"/>
    </row>
    <row r="3288" spans="16:16">
      <c r="P3288" s="3"/>
    </row>
    <row r="3289" spans="16:16">
      <c r="P3289" s="3"/>
    </row>
    <row r="3290" spans="16:16">
      <c r="P3290" s="3"/>
    </row>
    <row r="3291" spans="16:16">
      <c r="P3291" s="3"/>
    </row>
    <row r="3292" spans="16:16">
      <c r="P3292" s="3"/>
    </row>
    <row r="3293" spans="16:16">
      <c r="P3293" s="3"/>
    </row>
    <row r="3294" spans="16:16">
      <c r="P3294" s="3"/>
    </row>
    <row r="3295" spans="16:16">
      <c r="P3295" s="3"/>
    </row>
    <row r="3296" spans="16:16">
      <c r="P3296" s="3"/>
    </row>
    <row r="3297" spans="16:16">
      <c r="P3297" s="3"/>
    </row>
    <row r="3298" spans="16:16">
      <c r="P3298" s="3"/>
    </row>
    <row r="3299" spans="16:16">
      <c r="P3299" s="3"/>
    </row>
    <row r="3300" spans="16:16">
      <c r="P3300" s="3"/>
    </row>
    <row r="3301" spans="16:16">
      <c r="P3301" s="3"/>
    </row>
    <row r="3302" spans="16:16">
      <c r="P3302" s="3"/>
    </row>
    <row r="3303" spans="16:16">
      <c r="P3303" s="3"/>
    </row>
    <row r="3304" spans="16:16">
      <c r="P3304" s="3"/>
    </row>
    <row r="3305" spans="16:16">
      <c r="P3305" s="3"/>
    </row>
    <row r="3306" spans="16:16">
      <c r="P3306" s="3"/>
    </row>
    <row r="3307" spans="16:16">
      <c r="P3307" s="3"/>
    </row>
    <row r="3308" spans="16:16">
      <c r="P3308" s="3"/>
    </row>
    <row r="3309" spans="16:16">
      <c r="P3309" s="3"/>
    </row>
    <row r="3310" spans="16:16">
      <c r="P3310" s="3"/>
    </row>
    <row r="3311" spans="16:16">
      <c r="P3311" s="3"/>
    </row>
    <row r="3312" spans="16:16">
      <c r="P3312" s="3"/>
    </row>
    <row r="3313" spans="16:16">
      <c r="P3313" s="3"/>
    </row>
    <row r="3314" spans="16:16">
      <c r="P3314" s="3"/>
    </row>
    <row r="3315" spans="16:16">
      <c r="P3315" s="3"/>
    </row>
    <row r="3316" spans="16:16">
      <c r="P3316" s="3"/>
    </row>
    <row r="3317" spans="16:16">
      <c r="P3317" s="3"/>
    </row>
    <row r="3318" spans="16:16">
      <c r="P3318" s="3"/>
    </row>
    <row r="3319" spans="16:16">
      <c r="P3319" s="3"/>
    </row>
    <row r="3320" spans="16:16">
      <c r="P3320" s="3"/>
    </row>
    <row r="3321" spans="16:16">
      <c r="P3321" s="3"/>
    </row>
    <row r="3322" spans="16:16">
      <c r="P3322" s="3"/>
    </row>
    <row r="3323" spans="16:16">
      <c r="P3323" s="3"/>
    </row>
    <row r="3324" spans="16:16">
      <c r="P3324" s="3"/>
    </row>
    <row r="3325" spans="16:16">
      <c r="P3325" s="3"/>
    </row>
    <row r="3326" spans="16:16">
      <c r="P3326" s="3"/>
    </row>
    <row r="3327" spans="16:16">
      <c r="P3327" s="3"/>
    </row>
    <row r="3328" spans="16:16">
      <c r="P3328" s="3"/>
    </row>
    <row r="3329" spans="16:16">
      <c r="P3329" s="3"/>
    </row>
    <row r="3330" spans="16:16">
      <c r="P3330" s="3"/>
    </row>
    <row r="3331" spans="16:16">
      <c r="P3331" s="3"/>
    </row>
    <row r="3332" spans="16:16">
      <c r="P3332" s="3"/>
    </row>
    <row r="3333" spans="16:16">
      <c r="P3333" s="3"/>
    </row>
    <row r="3334" spans="16:16">
      <c r="P3334" s="3"/>
    </row>
    <row r="3335" spans="16:16">
      <c r="P3335" s="3"/>
    </row>
    <row r="3336" spans="16:16">
      <c r="P3336" s="3"/>
    </row>
    <row r="3337" spans="16:16">
      <c r="P3337" s="3"/>
    </row>
    <row r="3338" spans="16:16">
      <c r="P3338" s="3"/>
    </row>
    <row r="3339" spans="16:16">
      <c r="P3339" s="3"/>
    </row>
    <row r="3340" spans="16:16">
      <c r="P3340" s="3"/>
    </row>
    <row r="3341" spans="16:16">
      <c r="P3341" s="3"/>
    </row>
    <row r="3342" spans="16:16">
      <c r="P3342" s="3"/>
    </row>
    <row r="3343" spans="16:16">
      <c r="P3343" s="3"/>
    </row>
    <row r="3344" spans="16:16">
      <c r="P3344" s="3"/>
    </row>
    <row r="3345" spans="16:16">
      <c r="P3345" s="3"/>
    </row>
    <row r="3346" spans="16:16">
      <c r="P3346" s="3"/>
    </row>
    <row r="3347" spans="16:16">
      <c r="P3347" s="3"/>
    </row>
    <row r="3348" spans="16:16">
      <c r="P3348" s="3"/>
    </row>
    <row r="3349" spans="16:16">
      <c r="P3349" s="3"/>
    </row>
    <row r="3350" spans="16:16">
      <c r="P3350" s="3"/>
    </row>
    <row r="3351" spans="16:16">
      <c r="P3351" s="3"/>
    </row>
    <row r="3352" spans="16:16">
      <c r="P3352" s="3"/>
    </row>
    <row r="3353" spans="16:16">
      <c r="P3353" s="3"/>
    </row>
    <row r="3354" spans="16:16">
      <c r="P3354" s="3"/>
    </row>
    <row r="3355" spans="16:16">
      <c r="P3355" s="3"/>
    </row>
    <row r="3356" spans="16:16">
      <c r="P3356" s="3"/>
    </row>
    <row r="3357" spans="16:16">
      <c r="P3357" s="3"/>
    </row>
    <row r="3358" spans="16:16">
      <c r="P3358" s="3"/>
    </row>
    <row r="3359" spans="16:16">
      <c r="P3359" s="3"/>
    </row>
    <row r="3360" spans="16:16">
      <c r="P3360" s="3"/>
    </row>
    <row r="3361" spans="16:16">
      <c r="P3361" s="3"/>
    </row>
    <row r="3362" spans="16:16">
      <c r="P3362" s="3"/>
    </row>
    <row r="3363" spans="16:16">
      <c r="P3363" s="3"/>
    </row>
    <row r="3364" spans="16:16">
      <c r="P3364" s="3"/>
    </row>
    <row r="3365" spans="16:16">
      <c r="P3365" s="3"/>
    </row>
    <row r="3366" spans="16:16">
      <c r="P3366" s="3"/>
    </row>
    <row r="3367" spans="16:16">
      <c r="P3367" s="3"/>
    </row>
    <row r="3368" spans="16:16">
      <c r="P3368" s="3"/>
    </row>
    <row r="3369" spans="16:16">
      <c r="P3369" s="3"/>
    </row>
    <row r="3370" spans="16:16">
      <c r="P3370" s="3"/>
    </row>
    <row r="3371" spans="16:16">
      <c r="P3371" s="3"/>
    </row>
    <row r="3372" spans="16:16">
      <c r="P3372" s="3"/>
    </row>
    <row r="3373" spans="16:16">
      <c r="P3373" s="3"/>
    </row>
    <row r="3374" spans="16:16">
      <c r="P3374" s="3"/>
    </row>
    <row r="3375" spans="16:16">
      <c r="P3375" s="3"/>
    </row>
    <row r="3376" spans="16:16">
      <c r="P3376" s="3"/>
    </row>
    <row r="3377" spans="16:16">
      <c r="P3377" s="3"/>
    </row>
    <row r="3378" spans="16:16">
      <c r="P3378" s="3"/>
    </row>
    <row r="3379" spans="16:16">
      <c r="P3379" s="3"/>
    </row>
    <row r="3380" spans="16:16">
      <c r="P3380" s="3"/>
    </row>
    <row r="3381" spans="16:16">
      <c r="P3381" s="3"/>
    </row>
    <row r="3382" spans="16:16">
      <c r="P3382" s="3"/>
    </row>
    <row r="3383" spans="16:16">
      <c r="P3383" s="3"/>
    </row>
    <row r="3384" spans="16:16">
      <c r="P3384" s="3"/>
    </row>
    <row r="3385" spans="16:16">
      <c r="P3385" s="3"/>
    </row>
    <row r="3386" spans="16:16">
      <c r="P3386" s="3"/>
    </row>
    <row r="3387" spans="16:16">
      <c r="P3387" s="3"/>
    </row>
    <row r="3388" spans="16:16">
      <c r="P3388" s="3"/>
    </row>
    <row r="3389" spans="16:16">
      <c r="P3389" s="3"/>
    </row>
    <row r="3390" spans="16:16">
      <c r="P3390" s="3"/>
    </row>
    <row r="3391" spans="16:16">
      <c r="P3391" s="3"/>
    </row>
    <row r="3392" spans="16:16">
      <c r="P3392" s="3"/>
    </row>
    <row r="3393" spans="16:16">
      <c r="P3393" s="3"/>
    </row>
    <row r="3394" spans="16:16">
      <c r="P3394" s="3"/>
    </row>
    <row r="3395" spans="16:16">
      <c r="P3395" s="3"/>
    </row>
    <row r="3396" spans="16:16">
      <c r="P3396" s="3"/>
    </row>
    <row r="3397" spans="16:16">
      <c r="P3397" s="3"/>
    </row>
    <row r="3398" spans="16:16">
      <c r="P3398" s="3"/>
    </row>
    <row r="3399" spans="16:16">
      <c r="P3399" s="3"/>
    </row>
    <row r="3400" spans="16:16">
      <c r="P3400" s="3"/>
    </row>
    <row r="3401" spans="16:16">
      <c r="P3401" s="3"/>
    </row>
    <row r="3402" spans="16:16">
      <c r="P3402" s="3"/>
    </row>
    <row r="3403" spans="16:16">
      <c r="P3403" s="3"/>
    </row>
    <row r="3404" spans="16:16">
      <c r="P3404" s="3"/>
    </row>
    <row r="3405" spans="16:16">
      <c r="P3405" s="3"/>
    </row>
    <row r="3406" spans="16:16">
      <c r="P3406" s="3"/>
    </row>
    <row r="3407" spans="16:16">
      <c r="P3407" s="3"/>
    </row>
    <row r="3408" spans="16:16">
      <c r="P3408" s="3"/>
    </row>
    <row r="3409" spans="16:16">
      <c r="P3409" s="3"/>
    </row>
    <row r="3410" spans="16:16">
      <c r="P3410" s="3"/>
    </row>
    <row r="3411" spans="16:16">
      <c r="P3411" s="3"/>
    </row>
    <row r="3412" spans="16:16">
      <c r="P3412" s="3"/>
    </row>
    <row r="3413" spans="16:16">
      <c r="P3413" s="3"/>
    </row>
    <row r="3414" spans="16:16">
      <c r="P3414" s="3"/>
    </row>
    <row r="3415" spans="16:16">
      <c r="P3415" s="3"/>
    </row>
    <row r="3416" spans="16:16">
      <c r="P3416" s="3"/>
    </row>
    <row r="3417" spans="16:16">
      <c r="P3417" s="3"/>
    </row>
    <row r="3418" spans="16:16">
      <c r="P3418" s="3"/>
    </row>
    <row r="3419" spans="16:16">
      <c r="P3419" s="3"/>
    </row>
    <row r="3420" spans="16:16">
      <c r="P3420" s="3"/>
    </row>
    <row r="3421" spans="16:16">
      <c r="P3421" s="3"/>
    </row>
    <row r="3422" spans="16:16">
      <c r="P3422" s="3"/>
    </row>
    <row r="3423" spans="16:16">
      <c r="P3423" s="3"/>
    </row>
    <row r="3424" spans="16:16">
      <c r="P3424" s="3"/>
    </row>
    <row r="3425" spans="16:16">
      <c r="P3425" s="3"/>
    </row>
    <row r="3426" spans="16:16">
      <c r="P3426" s="3"/>
    </row>
    <row r="3427" spans="16:16">
      <c r="P3427" s="3"/>
    </row>
    <row r="3428" spans="16:16">
      <c r="P3428" s="3"/>
    </row>
    <row r="3429" spans="16:16">
      <c r="P3429" s="3"/>
    </row>
    <row r="3430" spans="16:16">
      <c r="P3430" s="3"/>
    </row>
    <row r="3431" spans="16:16">
      <c r="P3431" s="3"/>
    </row>
    <row r="3432" spans="16:16">
      <c r="P3432" s="3"/>
    </row>
    <row r="3433" spans="16:16">
      <c r="P3433" s="3"/>
    </row>
    <row r="3434" spans="16:16">
      <c r="P3434" s="3"/>
    </row>
    <row r="3435" spans="16:16">
      <c r="P3435" s="3"/>
    </row>
    <row r="3436" spans="16:16">
      <c r="P3436" s="3"/>
    </row>
    <row r="3437" spans="16:16">
      <c r="P3437" s="3"/>
    </row>
    <row r="3438" spans="16:16">
      <c r="P3438" s="3"/>
    </row>
    <row r="3439" spans="16:16">
      <c r="P3439" s="3"/>
    </row>
    <row r="3440" spans="16:16">
      <c r="P3440" s="3"/>
    </row>
    <row r="3441" spans="16:16">
      <c r="P3441" s="3"/>
    </row>
    <row r="3442" spans="16:16">
      <c r="P3442" s="3"/>
    </row>
    <row r="3443" spans="16:16">
      <c r="P3443" s="3"/>
    </row>
    <row r="3444" spans="16:16">
      <c r="P3444" s="3"/>
    </row>
    <row r="3445" spans="16:16">
      <c r="P3445" s="3"/>
    </row>
    <row r="3446" spans="16:16">
      <c r="P3446" s="3"/>
    </row>
    <row r="3447" spans="16:16">
      <c r="P3447" s="3"/>
    </row>
    <row r="3448" spans="16:16">
      <c r="P3448" s="3"/>
    </row>
    <row r="3449" spans="16:16">
      <c r="P3449" s="3"/>
    </row>
    <row r="3450" spans="16:16">
      <c r="P3450" s="3"/>
    </row>
    <row r="3451" spans="16:16">
      <c r="P3451" s="3"/>
    </row>
    <row r="3452" spans="16:16">
      <c r="P3452" s="3"/>
    </row>
    <row r="3453" spans="16:16">
      <c r="P3453" s="3"/>
    </row>
    <row r="3454" spans="16:16">
      <c r="P3454" s="3"/>
    </row>
    <row r="3455" spans="16:16">
      <c r="P3455" s="3"/>
    </row>
    <row r="3456" spans="16:16">
      <c r="P3456" s="3"/>
    </row>
    <row r="3457" spans="16:16">
      <c r="P3457" s="3"/>
    </row>
    <row r="3458" spans="16:16">
      <c r="P3458" s="3"/>
    </row>
    <row r="3459" spans="16:16">
      <c r="P3459" s="3"/>
    </row>
    <row r="3460" spans="16:16">
      <c r="P3460" s="3"/>
    </row>
    <row r="3461" spans="16:16">
      <c r="P3461" s="3"/>
    </row>
    <row r="3462" spans="16:16">
      <c r="P3462" s="3"/>
    </row>
    <row r="3463" spans="16:16">
      <c r="P3463" s="3"/>
    </row>
    <row r="3464" spans="16:16">
      <c r="P3464" s="3"/>
    </row>
    <row r="3465" spans="16:16">
      <c r="P3465" s="3"/>
    </row>
    <row r="3466" spans="16:16">
      <c r="P3466" s="3"/>
    </row>
    <row r="3467" spans="16:16">
      <c r="P3467" s="3"/>
    </row>
    <row r="3468" spans="16:16">
      <c r="P3468" s="3"/>
    </row>
    <row r="3469" spans="16:16">
      <c r="P3469" s="3"/>
    </row>
    <row r="3470" spans="16:16">
      <c r="P3470" s="3"/>
    </row>
    <row r="3471" spans="16:16">
      <c r="P3471" s="3"/>
    </row>
    <row r="3472" spans="16:16">
      <c r="P3472" s="3"/>
    </row>
    <row r="3473" spans="16:16">
      <c r="P3473" s="3"/>
    </row>
    <row r="3474" spans="16:16">
      <c r="P3474" s="3"/>
    </row>
    <row r="3475" spans="16:16">
      <c r="P3475" s="3"/>
    </row>
    <row r="3476" spans="16:16">
      <c r="P3476" s="3"/>
    </row>
    <row r="3477" spans="16:16">
      <c r="P3477" s="3"/>
    </row>
    <row r="3478" spans="16:16">
      <c r="P3478" s="3"/>
    </row>
    <row r="3479" spans="16:16">
      <c r="P3479" s="3"/>
    </row>
    <row r="3480" spans="16:16">
      <c r="P3480" s="3"/>
    </row>
    <row r="3481" spans="16:16">
      <c r="P3481" s="3"/>
    </row>
    <row r="3482" spans="16:16">
      <c r="P3482" s="3"/>
    </row>
    <row r="3483" spans="16:16">
      <c r="P3483" s="3"/>
    </row>
    <row r="3484" spans="16:16">
      <c r="P3484" s="3"/>
    </row>
    <row r="3485" spans="16:16">
      <c r="P3485" s="3"/>
    </row>
    <row r="3486" spans="16:16">
      <c r="P3486" s="3"/>
    </row>
    <row r="3487" spans="16:16">
      <c r="P3487" s="3"/>
    </row>
    <row r="3488" spans="16:16">
      <c r="P3488" s="3"/>
    </row>
    <row r="3489" spans="16:16">
      <c r="P3489" s="3"/>
    </row>
    <row r="3490" spans="16:16">
      <c r="P3490" s="3"/>
    </row>
    <row r="3491" spans="16:16">
      <c r="P3491" s="3"/>
    </row>
    <row r="3492" spans="16:16">
      <c r="P3492" s="3"/>
    </row>
    <row r="3493" spans="16:16">
      <c r="P3493" s="3"/>
    </row>
    <row r="3494" spans="16:16">
      <c r="P3494" s="3"/>
    </row>
    <row r="3495" spans="16:16">
      <c r="P3495" s="3"/>
    </row>
    <row r="3496" spans="16:16">
      <c r="P3496" s="3"/>
    </row>
    <row r="3497" spans="16:16">
      <c r="P3497" s="3"/>
    </row>
    <row r="3498" spans="16:16">
      <c r="P3498" s="3"/>
    </row>
    <row r="3499" spans="16:16">
      <c r="P3499" s="3"/>
    </row>
    <row r="3500" spans="16:16">
      <c r="P3500" s="3"/>
    </row>
    <row r="3501" spans="16:16">
      <c r="P3501" s="3"/>
    </row>
    <row r="3502" spans="16:16">
      <c r="P3502" s="3"/>
    </row>
    <row r="3503" spans="16:16">
      <c r="P3503" s="3"/>
    </row>
    <row r="3504" spans="16:16">
      <c r="P3504" s="3"/>
    </row>
    <row r="3505" spans="16:16">
      <c r="P3505" s="3"/>
    </row>
    <row r="3506" spans="16:16">
      <c r="P3506" s="3"/>
    </row>
    <row r="3507" spans="16:16">
      <c r="P3507" s="3"/>
    </row>
    <row r="3508" spans="16:16">
      <c r="P3508" s="3"/>
    </row>
    <row r="3509" spans="16:16">
      <c r="P3509" s="3"/>
    </row>
    <row r="3510" spans="16:16">
      <c r="P3510" s="3"/>
    </row>
    <row r="3511" spans="16:16">
      <c r="P3511" s="3"/>
    </row>
    <row r="3512" spans="16:16">
      <c r="P3512" s="3"/>
    </row>
    <row r="3513" spans="16:16">
      <c r="P3513" s="3"/>
    </row>
    <row r="3514" spans="16:16">
      <c r="P3514" s="3"/>
    </row>
    <row r="3515" spans="16:16">
      <c r="P3515" s="3"/>
    </row>
    <row r="3516" spans="16:16">
      <c r="P3516" s="3"/>
    </row>
    <row r="3517" spans="16:16">
      <c r="P3517" s="3"/>
    </row>
    <row r="3518" spans="16:16">
      <c r="P3518" s="3"/>
    </row>
    <row r="3519" spans="16:16">
      <c r="P3519" s="3"/>
    </row>
    <row r="3520" spans="16:16">
      <c r="P3520" s="3"/>
    </row>
    <row r="3521" spans="16:16">
      <c r="P3521" s="3"/>
    </row>
    <row r="3522" spans="16:16">
      <c r="P3522" s="3"/>
    </row>
    <row r="3523" spans="16:16">
      <c r="P3523" s="3"/>
    </row>
    <row r="3524" spans="16:16">
      <c r="P3524" s="3"/>
    </row>
    <row r="3525" spans="16:16">
      <c r="P3525" s="3"/>
    </row>
    <row r="3526" spans="16:16">
      <c r="P3526" s="3"/>
    </row>
    <row r="3527" spans="16:16">
      <c r="P3527" s="3"/>
    </row>
    <row r="3528" spans="16:16">
      <c r="P3528" s="3"/>
    </row>
    <row r="3529" spans="16:16">
      <c r="P3529" s="3"/>
    </row>
    <row r="3530" spans="16:16">
      <c r="P3530" s="3"/>
    </row>
    <row r="3531" spans="16:16">
      <c r="P3531" s="3"/>
    </row>
    <row r="3532" spans="16:16">
      <c r="P3532" s="3"/>
    </row>
    <row r="3533" spans="16:16">
      <c r="P3533" s="3"/>
    </row>
    <row r="3534" spans="16:16">
      <c r="P3534" s="3"/>
    </row>
    <row r="3535" spans="16:16">
      <c r="P3535" s="3"/>
    </row>
    <row r="3536" spans="16:16">
      <c r="P3536" s="3"/>
    </row>
    <row r="3537" spans="16:16">
      <c r="P3537" s="3"/>
    </row>
    <row r="3538" spans="16:16">
      <c r="P3538" s="3"/>
    </row>
    <row r="3539" spans="16:16">
      <c r="P3539" s="3"/>
    </row>
    <row r="3540" spans="16:16">
      <c r="P3540" s="3"/>
    </row>
    <row r="3541" spans="16:16">
      <c r="P3541" s="3"/>
    </row>
    <row r="3542" spans="16:16">
      <c r="P3542" s="3"/>
    </row>
    <row r="3543" spans="16:16">
      <c r="P3543" s="3"/>
    </row>
    <row r="3544" spans="16:16">
      <c r="P3544" s="3"/>
    </row>
    <row r="3545" spans="16:16">
      <c r="P3545" s="3"/>
    </row>
    <row r="3546" spans="16:16">
      <c r="P3546" s="3"/>
    </row>
    <row r="3547" spans="16:16">
      <c r="P3547" s="3"/>
    </row>
    <row r="3548" spans="16:16">
      <c r="P3548" s="3"/>
    </row>
    <row r="3549" spans="16:16">
      <c r="P3549" s="3"/>
    </row>
    <row r="3550" spans="16:16">
      <c r="P3550" s="3"/>
    </row>
    <row r="3551" spans="16:16">
      <c r="P3551" s="3"/>
    </row>
    <row r="3552" spans="16:16">
      <c r="P3552" s="3"/>
    </row>
    <row r="3553" spans="16:16">
      <c r="P3553" s="3"/>
    </row>
    <row r="3554" spans="16:16">
      <c r="P3554" s="3"/>
    </row>
    <row r="3555" spans="16:16">
      <c r="P3555" s="3"/>
    </row>
    <row r="3556" spans="16:16">
      <c r="P3556" s="3"/>
    </row>
    <row r="3557" spans="16:16">
      <c r="P3557" s="3"/>
    </row>
    <row r="3558" spans="16:16">
      <c r="P3558" s="3"/>
    </row>
    <row r="3559" spans="16:16">
      <c r="P3559" s="3"/>
    </row>
    <row r="3560" spans="16:16">
      <c r="P3560" s="3"/>
    </row>
    <row r="3561" spans="16:16">
      <c r="P3561" s="3"/>
    </row>
    <row r="3562" spans="16:16">
      <c r="P3562" s="3"/>
    </row>
    <row r="3563" spans="16:16">
      <c r="P3563" s="3"/>
    </row>
    <row r="3564" spans="16:16">
      <c r="P3564" s="3"/>
    </row>
    <row r="3565" spans="16:16">
      <c r="P3565" s="3"/>
    </row>
    <row r="3566" spans="16:16">
      <c r="P3566" s="3"/>
    </row>
    <row r="3567" spans="16:16">
      <c r="P3567" s="3"/>
    </row>
    <row r="3568" spans="16:16">
      <c r="P3568" s="3"/>
    </row>
    <row r="3569" spans="16:16">
      <c r="P3569" s="3"/>
    </row>
    <row r="3570" spans="16:16">
      <c r="P3570" s="3"/>
    </row>
    <row r="3571" spans="16:16">
      <c r="P3571" s="3"/>
    </row>
    <row r="3572" spans="16:16">
      <c r="P3572" s="3"/>
    </row>
    <row r="3573" spans="16:16">
      <c r="P3573" s="3"/>
    </row>
    <row r="3574" spans="16:16">
      <c r="P3574" s="3"/>
    </row>
    <row r="3575" spans="16:16">
      <c r="P3575" s="3"/>
    </row>
    <row r="3576" spans="16:16">
      <c r="P3576" s="3"/>
    </row>
    <row r="3577" spans="16:16">
      <c r="P3577" s="3"/>
    </row>
    <row r="3578" spans="16:16">
      <c r="P3578" s="3"/>
    </row>
    <row r="3579" spans="16:16">
      <c r="P3579" s="3"/>
    </row>
    <row r="3580" spans="16:16">
      <c r="P3580" s="3"/>
    </row>
    <row r="3581" spans="16:16">
      <c r="P3581" s="3"/>
    </row>
    <row r="3582" spans="16:16">
      <c r="P3582" s="3"/>
    </row>
    <row r="3583" spans="16:16">
      <c r="P3583" s="3"/>
    </row>
    <row r="3584" spans="16:16">
      <c r="P3584" s="3"/>
    </row>
    <row r="3585" spans="16:16">
      <c r="P3585" s="3"/>
    </row>
    <row r="3586" spans="16:16">
      <c r="P3586" s="3"/>
    </row>
    <row r="3587" spans="16:16">
      <c r="P3587" s="3"/>
    </row>
    <row r="3588" spans="16:16">
      <c r="P3588" s="3"/>
    </row>
    <row r="3589" spans="16:16">
      <c r="P3589" s="3"/>
    </row>
    <row r="3590" spans="16:16">
      <c r="P3590" s="3"/>
    </row>
    <row r="3591" spans="16:16">
      <c r="P3591" s="3"/>
    </row>
    <row r="3592" spans="16:16">
      <c r="P3592" s="3"/>
    </row>
    <row r="3593" spans="16:16">
      <c r="P3593" s="3"/>
    </row>
    <row r="3594" spans="16:16">
      <c r="P3594" s="3"/>
    </row>
    <row r="3595" spans="16:16">
      <c r="P3595" s="3"/>
    </row>
    <row r="3596" spans="16:16">
      <c r="P3596" s="3"/>
    </row>
    <row r="3597" spans="16:16">
      <c r="P3597" s="3"/>
    </row>
    <row r="3598" spans="16:16">
      <c r="P3598" s="3"/>
    </row>
    <row r="3599" spans="16:16">
      <c r="P3599" s="3"/>
    </row>
    <row r="3600" spans="16:16">
      <c r="P3600" s="3"/>
    </row>
    <row r="3601" spans="16:16">
      <c r="P3601" s="3"/>
    </row>
    <row r="3602" spans="16:16">
      <c r="P3602" s="3"/>
    </row>
    <row r="3603" spans="16:16">
      <c r="P3603" s="3"/>
    </row>
    <row r="3604" spans="16:16">
      <c r="P3604" s="3"/>
    </row>
    <row r="3605" spans="16:16">
      <c r="P3605" s="3"/>
    </row>
    <row r="3606" spans="16:16">
      <c r="P3606" s="3"/>
    </row>
    <row r="3607" spans="16:16">
      <c r="P3607" s="3"/>
    </row>
    <row r="3608" spans="16:16">
      <c r="P3608" s="3"/>
    </row>
    <row r="3609" spans="16:16">
      <c r="P3609" s="3"/>
    </row>
    <row r="3610" spans="16:16">
      <c r="P3610" s="3"/>
    </row>
    <row r="3611" spans="16:16">
      <c r="P3611" s="3"/>
    </row>
    <row r="3612" spans="16:16">
      <c r="P3612" s="3"/>
    </row>
    <row r="3613" spans="16:16">
      <c r="P3613" s="3"/>
    </row>
    <row r="3614" spans="16:16">
      <c r="P3614" s="3"/>
    </row>
    <row r="3615" spans="16:16">
      <c r="P3615" s="3"/>
    </row>
    <row r="3616" spans="16:16">
      <c r="P3616" s="3"/>
    </row>
    <row r="3617" spans="16:16">
      <c r="P3617" s="3"/>
    </row>
    <row r="3618" spans="16:16">
      <c r="P3618" s="3"/>
    </row>
    <row r="3619" spans="16:16">
      <c r="P3619" s="3"/>
    </row>
    <row r="3620" spans="16:16">
      <c r="P3620" s="3"/>
    </row>
    <row r="3621" spans="16:16">
      <c r="P3621" s="3"/>
    </row>
    <row r="3622" spans="16:16">
      <c r="P3622" s="3"/>
    </row>
    <row r="3623" spans="16:16">
      <c r="P3623" s="3"/>
    </row>
    <row r="3624" spans="16:16">
      <c r="P3624" s="3"/>
    </row>
    <row r="3625" spans="16:16">
      <c r="P3625" s="3"/>
    </row>
    <row r="3626" spans="16:16">
      <c r="P3626" s="3"/>
    </row>
    <row r="3627" spans="16:16">
      <c r="P3627" s="3"/>
    </row>
    <row r="3628" spans="16:16">
      <c r="P3628" s="3"/>
    </row>
    <row r="3629" spans="16:16">
      <c r="P3629" s="3"/>
    </row>
    <row r="3630" spans="16:16">
      <c r="P3630" s="3"/>
    </row>
    <row r="3631" spans="16:16">
      <c r="P3631" s="3"/>
    </row>
    <row r="3632" spans="16:16">
      <c r="P3632" s="3"/>
    </row>
    <row r="3633" spans="16:16">
      <c r="P3633" s="3"/>
    </row>
    <row r="3634" spans="16:16">
      <c r="P3634" s="3"/>
    </row>
    <row r="3635" spans="16:16">
      <c r="P3635" s="3"/>
    </row>
    <row r="3636" spans="16:16">
      <c r="P3636" s="3"/>
    </row>
    <row r="3637" spans="16:16">
      <c r="P3637" s="3"/>
    </row>
    <row r="3638" spans="16:16">
      <c r="P3638" s="3"/>
    </row>
    <row r="3639" spans="16:16">
      <c r="P3639" s="3"/>
    </row>
    <row r="3640" spans="16:16">
      <c r="P3640" s="3"/>
    </row>
    <row r="3641" spans="16:16">
      <c r="P3641" s="3"/>
    </row>
    <row r="3642" spans="16:16">
      <c r="P3642" s="3"/>
    </row>
    <row r="3643" spans="16:16">
      <c r="P3643" s="3"/>
    </row>
    <row r="3644" spans="16:16">
      <c r="P3644" s="3"/>
    </row>
    <row r="3645" spans="16:16">
      <c r="P3645" s="3"/>
    </row>
    <row r="3646" spans="16:16">
      <c r="P3646" s="3"/>
    </row>
    <row r="3647" spans="16:16">
      <c r="P3647" s="3"/>
    </row>
    <row r="3648" spans="16:16">
      <c r="P3648" s="3"/>
    </row>
    <row r="3649" spans="16:16">
      <c r="P3649" s="3"/>
    </row>
    <row r="3650" spans="16:16">
      <c r="P3650" s="3"/>
    </row>
    <row r="3651" spans="16:16">
      <c r="P3651" s="3"/>
    </row>
    <row r="3652" spans="16:16">
      <c r="P3652" s="3"/>
    </row>
    <row r="3653" spans="16:16">
      <c r="P3653" s="3"/>
    </row>
    <row r="3654" spans="16:16">
      <c r="P3654" s="3"/>
    </row>
    <row r="3655" spans="16:16">
      <c r="P3655" s="3"/>
    </row>
    <row r="3656" spans="16:16">
      <c r="P3656" s="3"/>
    </row>
    <row r="3657" spans="16:16">
      <c r="P3657" s="3"/>
    </row>
    <row r="3658" spans="16:16">
      <c r="P3658" s="3"/>
    </row>
    <row r="3659" spans="16:16">
      <c r="P3659" s="3"/>
    </row>
    <row r="3660" spans="16:16">
      <c r="P3660" s="3"/>
    </row>
    <row r="3661" spans="16:16">
      <c r="P3661" s="3"/>
    </row>
    <row r="3662" spans="16:16">
      <c r="P3662" s="3"/>
    </row>
    <row r="3663" spans="16:16">
      <c r="P3663" s="3"/>
    </row>
    <row r="3664" spans="16:16">
      <c r="P3664" s="3"/>
    </row>
    <row r="3665" spans="16:16">
      <c r="P3665" s="3"/>
    </row>
    <row r="3666" spans="16:16">
      <c r="P3666" s="3"/>
    </row>
    <row r="3667" spans="16:16">
      <c r="P3667" s="3"/>
    </row>
    <row r="3668" spans="16:16">
      <c r="P3668" s="3"/>
    </row>
    <row r="3669" spans="16:16">
      <c r="P3669" s="3"/>
    </row>
    <row r="3670" spans="16:16">
      <c r="P3670" s="3"/>
    </row>
    <row r="3671" spans="16:16">
      <c r="P3671" s="3"/>
    </row>
    <row r="3672" spans="16:16">
      <c r="P3672" s="3"/>
    </row>
    <row r="3673" spans="16:16">
      <c r="P3673" s="3"/>
    </row>
    <row r="3674" spans="16:16">
      <c r="P3674" s="3"/>
    </row>
    <row r="3675" spans="16:16">
      <c r="P3675" s="3"/>
    </row>
    <row r="3676" spans="16:16">
      <c r="P3676" s="3"/>
    </row>
    <row r="3677" spans="16:16">
      <c r="P3677" s="3"/>
    </row>
    <row r="3678" spans="16:16">
      <c r="P3678" s="3"/>
    </row>
    <row r="3679" spans="16:16">
      <c r="P3679" s="3"/>
    </row>
    <row r="3680" spans="16:16">
      <c r="P3680" s="3"/>
    </row>
    <row r="3681" spans="16:16">
      <c r="P3681" s="3"/>
    </row>
    <row r="3682" spans="16:16">
      <c r="P3682" s="3"/>
    </row>
    <row r="3683" spans="16:16">
      <c r="P3683" s="3"/>
    </row>
    <row r="3684" spans="16:16">
      <c r="P3684" s="3"/>
    </row>
    <row r="3685" spans="16:16">
      <c r="P3685" s="3"/>
    </row>
    <row r="3686" spans="16:16">
      <c r="P3686" s="3"/>
    </row>
    <row r="3687" spans="16:16">
      <c r="P3687" s="3"/>
    </row>
    <row r="3688" spans="16:16">
      <c r="P3688" s="3"/>
    </row>
    <row r="3689" spans="16:16">
      <c r="P3689" s="3"/>
    </row>
    <row r="3690" spans="16:16">
      <c r="P3690" s="3"/>
    </row>
    <row r="3691" spans="16:16">
      <c r="P3691" s="3"/>
    </row>
    <row r="3692" spans="16:16">
      <c r="P3692" s="3"/>
    </row>
    <row r="3693" spans="16:16">
      <c r="P3693" s="3"/>
    </row>
    <row r="3694" spans="16:16">
      <c r="P3694" s="3"/>
    </row>
    <row r="3695" spans="16:16">
      <c r="P3695" s="3"/>
    </row>
    <row r="3696" spans="16:16">
      <c r="P3696" s="3"/>
    </row>
    <row r="3697" spans="16:16">
      <c r="P3697" s="3"/>
    </row>
    <row r="3698" spans="16:16">
      <c r="P3698" s="3"/>
    </row>
    <row r="3699" spans="16:16">
      <c r="P3699" s="3"/>
    </row>
    <row r="3700" spans="16:16">
      <c r="P3700" s="3"/>
    </row>
    <row r="3701" spans="16:16">
      <c r="P3701" s="3"/>
    </row>
    <row r="3702" spans="16:16">
      <c r="P3702" s="3"/>
    </row>
    <row r="3703" spans="16:16">
      <c r="P3703" s="3"/>
    </row>
    <row r="3704" spans="16:16">
      <c r="P3704" s="3"/>
    </row>
    <row r="3705" spans="16:16">
      <c r="P3705" s="3"/>
    </row>
    <row r="3706" spans="16:16">
      <c r="P3706" s="3"/>
    </row>
    <row r="3707" spans="16:16">
      <c r="P3707" s="3"/>
    </row>
    <row r="3708" spans="16:16">
      <c r="P3708" s="3"/>
    </row>
    <row r="3709" spans="16:16">
      <c r="P3709" s="3"/>
    </row>
    <row r="3710" spans="16:16">
      <c r="P3710" s="3"/>
    </row>
    <row r="3711" spans="16:16">
      <c r="P3711" s="3"/>
    </row>
    <row r="3712" spans="16:16">
      <c r="P3712" s="3"/>
    </row>
    <row r="3713" spans="16:16">
      <c r="P3713" s="3"/>
    </row>
    <row r="3714" spans="16:16">
      <c r="P3714" s="3"/>
    </row>
    <row r="3715" spans="16:16">
      <c r="P3715" s="3"/>
    </row>
    <row r="3716" spans="16:16">
      <c r="P3716" s="3"/>
    </row>
    <row r="3717" spans="16:16">
      <c r="P3717" s="3"/>
    </row>
    <row r="3718" spans="16:16">
      <c r="P3718" s="3"/>
    </row>
    <row r="3719" spans="16:16">
      <c r="P3719" s="3"/>
    </row>
    <row r="3720" spans="16:16">
      <c r="P3720" s="3"/>
    </row>
    <row r="3721" spans="16:16">
      <c r="P3721" s="3"/>
    </row>
    <row r="3722" spans="16:16">
      <c r="P3722" s="3"/>
    </row>
    <row r="3723" spans="16:16">
      <c r="P3723" s="3"/>
    </row>
    <row r="3724" spans="16:16">
      <c r="P3724" s="3"/>
    </row>
    <row r="3725" spans="16:16">
      <c r="P3725" s="3"/>
    </row>
    <row r="3726" spans="16:16">
      <c r="P3726" s="3"/>
    </row>
    <row r="3727" spans="16:16">
      <c r="P3727" s="3"/>
    </row>
    <row r="3728" spans="16:16">
      <c r="P3728" s="3"/>
    </row>
    <row r="3729" spans="16:16">
      <c r="P3729" s="3"/>
    </row>
    <row r="3730" spans="16:16">
      <c r="P3730" s="3"/>
    </row>
    <row r="3731" spans="16:16">
      <c r="P3731" s="3"/>
    </row>
    <row r="3732" spans="16:16">
      <c r="P3732" s="3"/>
    </row>
    <row r="3733" spans="16:16">
      <c r="P3733" s="3"/>
    </row>
    <row r="3734" spans="16:16">
      <c r="P3734" s="3"/>
    </row>
    <row r="3735" spans="16:16">
      <c r="P3735" s="3"/>
    </row>
    <row r="3736" spans="16:16">
      <c r="P3736" s="3"/>
    </row>
    <row r="3737" spans="16:16">
      <c r="P3737" s="3"/>
    </row>
    <row r="3738" spans="16:16">
      <c r="P3738" s="3"/>
    </row>
    <row r="3739" spans="16:16">
      <c r="P3739" s="3"/>
    </row>
    <row r="3740" spans="16:16">
      <c r="P3740" s="3"/>
    </row>
    <row r="3741" spans="16:16">
      <c r="P3741" s="3"/>
    </row>
    <row r="3742" spans="16:16">
      <c r="P3742" s="3"/>
    </row>
    <row r="3743" spans="16:16">
      <c r="P3743" s="3"/>
    </row>
    <row r="3744" spans="16:16">
      <c r="P3744" s="3"/>
    </row>
    <row r="3745" spans="16:16">
      <c r="P3745" s="3"/>
    </row>
    <row r="3746" spans="16:16">
      <c r="P3746" s="3"/>
    </row>
    <row r="3747" spans="16:16">
      <c r="P3747" s="3"/>
    </row>
    <row r="3748" spans="16:16">
      <c r="P3748" s="3"/>
    </row>
    <row r="3749" spans="16:16">
      <c r="P3749" s="3"/>
    </row>
    <row r="3750" spans="16:16">
      <c r="P3750" s="3"/>
    </row>
    <row r="3751" spans="16:16">
      <c r="P3751" s="3"/>
    </row>
    <row r="3752" spans="16:16">
      <c r="P3752" s="3"/>
    </row>
    <row r="3753" spans="16:16">
      <c r="P3753" s="3"/>
    </row>
    <row r="3754" spans="16:16">
      <c r="P3754" s="3"/>
    </row>
    <row r="3755" spans="16:16">
      <c r="P3755" s="3"/>
    </row>
    <row r="3756" spans="16:16">
      <c r="P3756" s="3"/>
    </row>
    <row r="3757" spans="16:16">
      <c r="P3757" s="3"/>
    </row>
    <row r="3758" spans="16:16">
      <c r="P3758" s="3"/>
    </row>
    <row r="3759" spans="16:16">
      <c r="P3759" s="3"/>
    </row>
    <row r="3760" spans="16:16">
      <c r="P3760" s="3"/>
    </row>
    <row r="3761" spans="16:16">
      <c r="P3761" s="3"/>
    </row>
    <row r="3762" spans="16:16">
      <c r="P3762" s="3"/>
    </row>
    <row r="3763" spans="16:16">
      <c r="P3763" s="3"/>
    </row>
    <row r="3764" spans="16:16">
      <c r="P3764" s="3"/>
    </row>
    <row r="3765" spans="16:16">
      <c r="P3765" s="3"/>
    </row>
    <row r="3766" spans="16:16">
      <c r="P3766" s="3"/>
    </row>
    <row r="3767" spans="16:16">
      <c r="P3767" s="3"/>
    </row>
    <row r="3768" spans="16:16">
      <c r="P3768" s="3"/>
    </row>
    <row r="3769" spans="16:16">
      <c r="P3769" s="3"/>
    </row>
    <row r="3770" spans="16:16">
      <c r="P3770" s="3"/>
    </row>
    <row r="3771" spans="16:16">
      <c r="P3771" s="3"/>
    </row>
    <row r="3772" spans="16:16">
      <c r="P3772" s="3"/>
    </row>
    <row r="3773" spans="16:16">
      <c r="P3773" s="3"/>
    </row>
    <row r="3774" spans="16:16">
      <c r="P3774" s="3"/>
    </row>
    <row r="3775" spans="16:16">
      <c r="P3775" s="3"/>
    </row>
    <row r="3776" spans="16:16">
      <c r="P3776" s="3"/>
    </row>
    <row r="3777" spans="16:16">
      <c r="P3777" s="3"/>
    </row>
    <row r="3778" spans="16:16">
      <c r="P3778" s="3"/>
    </row>
    <row r="3779" spans="16:16">
      <c r="P3779" s="3"/>
    </row>
    <row r="3780" spans="16:16">
      <c r="P3780" s="3"/>
    </row>
    <row r="3781" spans="16:16">
      <c r="P3781" s="3"/>
    </row>
    <row r="3782" spans="16:16">
      <c r="P3782" s="3"/>
    </row>
    <row r="3783" spans="16:16">
      <c r="P3783" s="3"/>
    </row>
    <row r="3784" spans="16:16">
      <c r="P3784" s="3"/>
    </row>
    <row r="3785" spans="16:16">
      <c r="P3785" s="3"/>
    </row>
    <row r="3786" spans="16:16">
      <c r="P3786" s="3"/>
    </row>
    <row r="3787" spans="16:16">
      <c r="P3787" s="3"/>
    </row>
    <row r="3788" spans="16:16">
      <c r="P3788" s="3"/>
    </row>
    <row r="3789" spans="16:16">
      <c r="P3789" s="3"/>
    </row>
    <row r="3790" spans="16:16">
      <c r="P3790" s="3"/>
    </row>
    <row r="3791" spans="16:16">
      <c r="P3791" s="3"/>
    </row>
    <row r="3792" spans="16:16">
      <c r="P3792" s="3"/>
    </row>
    <row r="3793" spans="16:16">
      <c r="P3793" s="3"/>
    </row>
    <row r="3794" spans="16:16">
      <c r="P3794" s="3"/>
    </row>
    <row r="3795" spans="16:16">
      <c r="P3795" s="3"/>
    </row>
    <row r="3796" spans="16:16">
      <c r="P3796" s="3"/>
    </row>
    <row r="3797" spans="16:16">
      <c r="P3797" s="3"/>
    </row>
    <row r="3798" spans="16:16">
      <c r="P3798" s="3"/>
    </row>
    <row r="3799" spans="16:16">
      <c r="P3799" s="3"/>
    </row>
    <row r="3800" spans="16:16">
      <c r="P3800" s="3"/>
    </row>
    <row r="3801" spans="16:16">
      <c r="P3801" s="3"/>
    </row>
    <row r="3802" spans="16:16">
      <c r="P3802" s="3"/>
    </row>
    <row r="3803" spans="16:16">
      <c r="P3803" s="3"/>
    </row>
    <row r="3804" spans="16:16">
      <c r="P3804" s="3"/>
    </row>
    <row r="3805" spans="16:16">
      <c r="P3805" s="3"/>
    </row>
    <row r="3806" spans="16:16">
      <c r="P3806" s="3"/>
    </row>
    <row r="3807" spans="16:16">
      <c r="P3807" s="3"/>
    </row>
    <row r="3808" spans="16:16">
      <c r="P3808" s="3"/>
    </row>
    <row r="3809" spans="16:16">
      <c r="P3809" s="3"/>
    </row>
    <row r="3810" spans="16:16">
      <c r="P3810" s="3"/>
    </row>
    <row r="3811" spans="16:16">
      <c r="P3811" s="3"/>
    </row>
    <row r="3812" spans="16:16">
      <c r="P3812" s="3"/>
    </row>
    <row r="3813" spans="16:16">
      <c r="P3813" s="3"/>
    </row>
    <row r="3814" spans="16:16">
      <c r="P3814" s="3"/>
    </row>
    <row r="3815" spans="16:16">
      <c r="P3815" s="3"/>
    </row>
    <row r="3816" spans="16:16">
      <c r="P3816" s="3"/>
    </row>
    <row r="3817" spans="16:16">
      <c r="P3817" s="3"/>
    </row>
    <row r="3818" spans="16:16">
      <c r="P3818" s="3"/>
    </row>
    <row r="3819" spans="16:16">
      <c r="P3819" s="3"/>
    </row>
    <row r="3820" spans="16:16">
      <c r="P3820" s="3"/>
    </row>
    <row r="3821" spans="16:16">
      <c r="P3821" s="3"/>
    </row>
    <row r="3822" spans="16:16">
      <c r="P3822" s="3"/>
    </row>
    <row r="3823" spans="16:16">
      <c r="P3823" s="3"/>
    </row>
    <row r="3824" spans="16:16">
      <c r="P3824" s="3"/>
    </row>
    <row r="3825" spans="16:16">
      <c r="P3825" s="3"/>
    </row>
    <row r="3826" spans="16:16">
      <c r="P3826" s="3"/>
    </row>
    <row r="3827" spans="16:16">
      <c r="P3827" s="3"/>
    </row>
    <row r="3828" spans="16:16">
      <c r="P3828" s="3"/>
    </row>
    <row r="3829" spans="16:16">
      <c r="P3829" s="3"/>
    </row>
    <row r="3830" spans="16:16">
      <c r="P3830" s="3"/>
    </row>
    <row r="3831" spans="16:16">
      <c r="P3831" s="3"/>
    </row>
    <row r="3832" spans="16:16">
      <c r="P3832" s="3"/>
    </row>
    <row r="3833" spans="16:16">
      <c r="P3833" s="3"/>
    </row>
    <row r="3834" spans="16:16">
      <c r="P3834" s="3"/>
    </row>
    <row r="3835" spans="16:16">
      <c r="P3835" s="3"/>
    </row>
    <row r="3836" spans="16:16">
      <c r="P3836" s="3"/>
    </row>
    <row r="3837" spans="16:16">
      <c r="P3837" s="3"/>
    </row>
    <row r="3838" spans="16:16">
      <c r="P3838" s="3"/>
    </row>
    <row r="3839" spans="16:16">
      <c r="P3839" s="3"/>
    </row>
    <row r="3840" spans="16:16">
      <c r="P3840" s="3"/>
    </row>
    <row r="3841" spans="16:16">
      <c r="P3841" s="3"/>
    </row>
    <row r="3842" spans="16:16">
      <c r="P3842" s="3"/>
    </row>
    <row r="3843" spans="16:16">
      <c r="P3843" s="3"/>
    </row>
    <row r="3844" spans="16:16">
      <c r="P3844" s="3"/>
    </row>
    <row r="3845" spans="16:16">
      <c r="P3845" s="3"/>
    </row>
    <row r="3846" spans="16:16">
      <c r="P3846" s="3"/>
    </row>
    <row r="3847" spans="16:16">
      <c r="P3847" s="3"/>
    </row>
    <row r="3848" spans="16:16">
      <c r="P3848" s="3"/>
    </row>
    <row r="3849" spans="16:16">
      <c r="P3849" s="3"/>
    </row>
    <row r="3850" spans="16:16">
      <c r="P3850" s="3"/>
    </row>
    <row r="3851" spans="16:16">
      <c r="P3851" s="3"/>
    </row>
    <row r="3852" spans="16:16">
      <c r="P3852" s="3"/>
    </row>
    <row r="3853" spans="16:16">
      <c r="P3853" s="3"/>
    </row>
    <row r="3854" spans="16:16">
      <c r="P3854" s="3"/>
    </row>
    <row r="3855" spans="16:16">
      <c r="P3855" s="3"/>
    </row>
    <row r="3856" spans="16:16">
      <c r="P3856" s="3"/>
    </row>
    <row r="3857" spans="16:16">
      <c r="P3857" s="3"/>
    </row>
    <row r="3858" spans="16:16">
      <c r="P3858" s="3"/>
    </row>
    <row r="3859" spans="16:16">
      <c r="P3859" s="3"/>
    </row>
    <row r="3860" spans="16:16">
      <c r="P3860" s="3"/>
    </row>
    <row r="3861" spans="16:16">
      <c r="P3861" s="3"/>
    </row>
    <row r="3862" spans="16:16">
      <c r="P3862" s="3"/>
    </row>
    <row r="3863" spans="16:16">
      <c r="P3863" s="3"/>
    </row>
    <row r="3864" spans="16:16">
      <c r="P3864" s="3"/>
    </row>
    <row r="3865" spans="16:16">
      <c r="P3865" s="3"/>
    </row>
    <row r="3866" spans="16:16">
      <c r="P3866" s="3"/>
    </row>
    <row r="3867" spans="16:16">
      <c r="P3867" s="3"/>
    </row>
    <row r="3868" spans="16:16">
      <c r="P3868" s="3"/>
    </row>
    <row r="3869" spans="16:16">
      <c r="P3869" s="3"/>
    </row>
    <row r="3870" spans="16:16">
      <c r="P3870" s="3"/>
    </row>
    <row r="3871" spans="16:16">
      <c r="P3871" s="3"/>
    </row>
    <row r="3872" spans="16:16">
      <c r="P3872" s="3"/>
    </row>
    <row r="3873" spans="16:16">
      <c r="P3873" s="3"/>
    </row>
    <row r="3874" spans="16:16">
      <c r="P3874" s="3"/>
    </row>
    <row r="3875" spans="16:16">
      <c r="P3875" s="3"/>
    </row>
    <row r="3876" spans="16:16">
      <c r="P3876" s="3"/>
    </row>
    <row r="3877" spans="16:16">
      <c r="P3877" s="3"/>
    </row>
    <row r="3878" spans="16:16">
      <c r="P3878" s="3"/>
    </row>
    <row r="3879" spans="16:16">
      <c r="P3879" s="3"/>
    </row>
    <row r="3880" spans="16:16">
      <c r="P3880" s="3"/>
    </row>
    <row r="3881" spans="16:16">
      <c r="P3881" s="3"/>
    </row>
    <row r="3882" spans="16:16">
      <c r="P3882" s="3"/>
    </row>
    <row r="3883" spans="16:16">
      <c r="P3883" s="3"/>
    </row>
    <row r="3884" spans="16:16">
      <c r="P3884" s="3"/>
    </row>
    <row r="3885" spans="16:16">
      <c r="P3885" s="3"/>
    </row>
    <row r="3886" spans="16:16">
      <c r="P3886" s="3"/>
    </row>
    <row r="3887" spans="16:16">
      <c r="P3887" s="3"/>
    </row>
    <row r="3888" spans="16:16">
      <c r="P3888" s="3"/>
    </row>
    <row r="3889" spans="16:16">
      <c r="P3889" s="3"/>
    </row>
    <row r="3890" spans="16:16">
      <c r="P3890" s="3"/>
    </row>
    <row r="3891" spans="16:16">
      <c r="P3891" s="3"/>
    </row>
    <row r="3892" spans="16:16">
      <c r="P3892" s="3"/>
    </row>
    <row r="3893" spans="16:16">
      <c r="P3893" s="3"/>
    </row>
    <row r="3894" spans="16:16">
      <c r="P3894" s="3"/>
    </row>
    <row r="3895" spans="16:16">
      <c r="P3895" s="3"/>
    </row>
    <row r="3896" spans="16:16">
      <c r="P3896" s="3"/>
    </row>
    <row r="3897" spans="16:16">
      <c r="P3897" s="3"/>
    </row>
    <row r="3898" spans="16:16">
      <c r="P3898" s="3"/>
    </row>
    <row r="3899" spans="16:16">
      <c r="P3899" s="3"/>
    </row>
    <row r="3900" spans="16:16">
      <c r="P3900" s="3"/>
    </row>
    <row r="3901" spans="16:16">
      <c r="P3901" s="3"/>
    </row>
    <row r="3902" spans="16:16">
      <c r="P3902" s="3"/>
    </row>
    <row r="3903" spans="16:16">
      <c r="P3903" s="3"/>
    </row>
    <row r="3904" spans="16:16">
      <c r="P3904" s="3"/>
    </row>
    <row r="3905" spans="16:16">
      <c r="P3905" s="3"/>
    </row>
    <row r="3906" spans="16:16">
      <c r="P3906" s="3"/>
    </row>
    <row r="3907" spans="16:16">
      <c r="P3907" s="3"/>
    </row>
    <row r="3908" spans="16:16">
      <c r="P3908" s="3"/>
    </row>
    <row r="3909" spans="16:16">
      <c r="P3909" s="3"/>
    </row>
    <row r="3910" spans="16:16">
      <c r="P3910" s="3"/>
    </row>
    <row r="3911" spans="16:16">
      <c r="P3911" s="3"/>
    </row>
    <row r="3912" spans="16:16">
      <c r="P3912" s="3"/>
    </row>
    <row r="3913" spans="16:16">
      <c r="P3913" s="3"/>
    </row>
    <row r="3914" spans="16:16">
      <c r="P3914" s="3"/>
    </row>
    <row r="3915" spans="16:16">
      <c r="P3915" s="3"/>
    </row>
    <row r="3916" spans="16:16">
      <c r="P3916" s="3"/>
    </row>
    <row r="3917" spans="16:16">
      <c r="P3917" s="3"/>
    </row>
    <row r="3918" spans="16:16">
      <c r="P3918" s="3"/>
    </row>
    <row r="3919" spans="16:16">
      <c r="P3919" s="3"/>
    </row>
    <row r="3920" spans="16:16">
      <c r="P3920" s="3"/>
    </row>
    <row r="3921" spans="16:16">
      <c r="P3921" s="3"/>
    </row>
    <row r="3922" spans="16:16">
      <c r="P3922" s="3"/>
    </row>
    <row r="3923" spans="16:16">
      <c r="P3923" s="3"/>
    </row>
    <row r="3924" spans="16:16">
      <c r="P3924" s="3"/>
    </row>
    <row r="3925" spans="16:16">
      <c r="P3925" s="3"/>
    </row>
    <row r="3926" spans="16:16">
      <c r="P3926" s="3"/>
    </row>
    <row r="3927" spans="16:16">
      <c r="P3927" s="3"/>
    </row>
    <row r="3928" spans="16:16">
      <c r="P3928" s="3"/>
    </row>
    <row r="3929" spans="16:16">
      <c r="P3929" s="3"/>
    </row>
    <row r="3930" spans="16:16">
      <c r="P3930" s="3"/>
    </row>
    <row r="3931" spans="16:16">
      <c r="P3931" s="3"/>
    </row>
    <row r="3932" spans="16:16">
      <c r="P3932" s="3"/>
    </row>
    <row r="3933" spans="16:16">
      <c r="P3933" s="3"/>
    </row>
    <row r="3934" spans="16:16">
      <c r="P3934" s="3"/>
    </row>
    <row r="3935" spans="16:16">
      <c r="P3935" s="3"/>
    </row>
    <row r="3936" spans="16:16">
      <c r="P3936" s="3"/>
    </row>
    <row r="3937" spans="16:16">
      <c r="P3937" s="3"/>
    </row>
    <row r="3938" spans="16:16">
      <c r="P3938" s="3"/>
    </row>
    <row r="3939" spans="16:16">
      <c r="P3939" s="3"/>
    </row>
    <row r="3940" spans="16:16">
      <c r="P3940" s="3"/>
    </row>
    <row r="3941" spans="16:16">
      <c r="P3941" s="3"/>
    </row>
    <row r="3942" spans="16:16">
      <c r="P3942" s="3"/>
    </row>
    <row r="3943" spans="16:16">
      <c r="P3943" s="3"/>
    </row>
    <row r="3944" spans="16:16">
      <c r="P3944" s="3"/>
    </row>
    <row r="3945" spans="16:16">
      <c r="P3945" s="3"/>
    </row>
    <row r="3946" spans="16:16">
      <c r="P3946" s="3"/>
    </row>
    <row r="3947" spans="16:16">
      <c r="P3947" s="3"/>
    </row>
    <row r="3948" spans="16:16">
      <c r="P3948" s="3"/>
    </row>
    <row r="3949" spans="16:16">
      <c r="P3949" s="3"/>
    </row>
    <row r="3950" spans="16:16">
      <c r="P3950" s="3"/>
    </row>
    <row r="3951" spans="16:16">
      <c r="P3951" s="3"/>
    </row>
    <row r="3952" spans="16:16">
      <c r="P3952" s="3"/>
    </row>
    <row r="3953" spans="16:16">
      <c r="P3953" s="3"/>
    </row>
    <row r="3954" spans="16:16">
      <c r="P3954" s="3"/>
    </row>
    <row r="3955" spans="16:16">
      <c r="P3955" s="3"/>
    </row>
    <row r="3956" spans="16:16">
      <c r="P3956" s="3"/>
    </row>
    <row r="3957" spans="16:16">
      <c r="P3957" s="3"/>
    </row>
    <row r="3958" spans="16:16">
      <c r="P3958" s="3"/>
    </row>
    <row r="3959" spans="16:16">
      <c r="P3959" s="3"/>
    </row>
    <row r="3960" spans="16:16">
      <c r="P3960" s="3"/>
    </row>
    <row r="3961" spans="16:16">
      <c r="P3961" s="3"/>
    </row>
    <row r="3962" spans="16:16">
      <c r="P3962" s="3"/>
    </row>
    <row r="3963" spans="16:16">
      <c r="P3963" s="3"/>
    </row>
    <row r="3964" spans="16:16">
      <c r="P3964" s="3"/>
    </row>
    <row r="3965" spans="16:16">
      <c r="P3965" s="3"/>
    </row>
    <row r="3966" spans="16:16">
      <c r="P3966" s="3"/>
    </row>
    <row r="3967" spans="16:16">
      <c r="P3967" s="3"/>
    </row>
    <row r="3968" spans="16:16">
      <c r="P3968" s="3"/>
    </row>
    <row r="3969" spans="16:16">
      <c r="P3969" s="3"/>
    </row>
    <row r="3970" spans="16:16">
      <c r="P3970" s="3"/>
    </row>
    <row r="3971" spans="16:16">
      <c r="P3971" s="3"/>
    </row>
    <row r="3972" spans="16:16">
      <c r="P3972" s="3"/>
    </row>
    <row r="3973" spans="16:16">
      <c r="P3973" s="3"/>
    </row>
    <row r="3974" spans="16:16">
      <c r="P3974" s="3"/>
    </row>
    <row r="3975" spans="16:16">
      <c r="P3975" s="3"/>
    </row>
    <row r="3976" spans="16:16">
      <c r="P3976" s="3"/>
    </row>
    <row r="3977" spans="16:16">
      <c r="P3977" s="3"/>
    </row>
    <row r="3978" spans="16:16">
      <c r="P3978" s="3"/>
    </row>
    <row r="3979" spans="16:16">
      <c r="P3979" s="3"/>
    </row>
    <row r="3980" spans="16:16">
      <c r="P3980" s="3"/>
    </row>
    <row r="3981" spans="16:16">
      <c r="P3981" s="3"/>
    </row>
    <row r="3982" spans="16:16">
      <c r="P3982" s="3"/>
    </row>
    <row r="3983" spans="16:16">
      <c r="P3983" s="3"/>
    </row>
    <row r="3984" spans="16:16">
      <c r="P3984" s="3"/>
    </row>
    <row r="3985" spans="16:16">
      <c r="P3985" s="3"/>
    </row>
    <row r="3986" spans="16:16">
      <c r="P3986" s="3"/>
    </row>
    <row r="3987" spans="16:16">
      <c r="P3987" s="3"/>
    </row>
    <row r="3988" spans="16:16">
      <c r="P3988" s="3"/>
    </row>
    <row r="3989" spans="16:16">
      <c r="P3989" s="3"/>
    </row>
    <row r="3990" spans="16:16">
      <c r="P3990" s="3"/>
    </row>
    <row r="3991" spans="16:16">
      <c r="P3991" s="3"/>
    </row>
    <row r="3992" spans="16:16">
      <c r="P3992" s="3"/>
    </row>
    <row r="3993" spans="16:16">
      <c r="P3993" s="3"/>
    </row>
    <row r="3994" spans="16:16">
      <c r="P3994" s="3"/>
    </row>
    <row r="3995" spans="16:16">
      <c r="P3995" s="3"/>
    </row>
    <row r="3996" spans="16:16">
      <c r="P3996" s="3"/>
    </row>
    <row r="3997" spans="16:16">
      <c r="P3997" s="3"/>
    </row>
    <row r="3998" spans="16:16">
      <c r="P3998" s="3"/>
    </row>
    <row r="3999" spans="16:16">
      <c r="P3999" s="3"/>
    </row>
    <row r="4000" spans="16:16">
      <c r="P4000" s="3"/>
    </row>
    <row r="4001" spans="16:16">
      <c r="P4001" s="3"/>
    </row>
    <row r="4002" spans="16:16">
      <c r="P4002" s="3"/>
    </row>
    <row r="4003" spans="16:16">
      <c r="P4003" s="3"/>
    </row>
    <row r="4004" spans="16:16">
      <c r="P4004" s="3"/>
    </row>
    <row r="4005" spans="16:16">
      <c r="P4005" s="3"/>
    </row>
    <row r="4006" spans="16:16">
      <c r="P4006" s="3"/>
    </row>
    <row r="4007" spans="16:16">
      <c r="P4007" s="3"/>
    </row>
    <row r="4008" spans="16:16">
      <c r="P4008" s="3"/>
    </row>
    <row r="4009" spans="16:16">
      <c r="P4009" s="3"/>
    </row>
    <row r="4010" spans="16:16">
      <c r="P4010" s="3"/>
    </row>
    <row r="4011" spans="16:16">
      <c r="P4011" s="3"/>
    </row>
    <row r="4012" spans="16:16">
      <c r="P4012" s="3"/>
    </row>
    <row r="4013" spans="16:16">
      <c r="P4013" s="3"/>
    </row>
    <row r="4014" spans="16:16">
      <c r="P4014" s="3"/>
    </row>
    <row r="4015" spans="16:16">
      <c r="P4015" s="3"/>
    </row>
    <row r="4016" spans="16:16">
      <c r="P4016" s="3"/>
    </row>
    <row r="4017" spans="16:16">
      <c r="P4017" s="3"/>
    </row>
    <row r="4018" spans="16:16">
      <c r="P4018" s="3"/>
    </row>
    <row r="4019" spans="16:16">
      <c r="P4019" s="3"/>
    </row>
    <row r="4020" spans="16:16">
      <c r="P4020" s="3"/>
    </row>
    <row r="4021" spans="16:16">
      <c r="P4021" s="3"/>
    </row>
    <row r="4022" spans="16:16">
      <c r="P4022" s="3"/>
    </row>
    <row r="4023" spans="16:16">
      <c r="P4023" s="3"/>
    </row>
    <row r="4024" spans="16:16">
      <c r="P4024" s="3"/>
    </row>
    <row r="4025" spans="16:16">
      <c r="P4025" s="3"/>
    </row>
    <row r="4026" spans="16:16">
      <c r="P4026" s="3"/>
    </row>
    <row r="4027" spans="16:16">
      <c r="P4027" s="3"/>
    </row>
    <row r="4028" spans="16:16">
      <c r="P4028" s="3"/>
    </row>
    <row r="4029" spans="16:16">
      <c r="P4029" s="3"/>
    </row>
    <row r="4030" spans="16:16">
      <c r="P4030" s="3"/>
    </row>
    <row r="4031" spans="16:16">
      <c r="P4031" s="3"/>
    </row>
    <row r="4032" spans="16:16">
      <c r="P4032" s="3"/>
    </row>
    <row r="4033" spans="16:16">
      <c r="P4033" s="3"/>
    </row>
    <row r="4034" spans="16:16">
      <c r="P4034" s="3"/>
    </row>
    <row r="4035" spans="16:16">
      <c r="P4035" s="3"/>
    </row>
    <row r="4036" spans="16:16">
      <c r="P4036" s="3"/>
    </row>
    <row r="4037" spans="16:16">
      <c r="P4037" s="3"/>
    </row>
    <row r="4038" spans="16:16">
      <c r="P4038" s="3"/>
    </row>
    <row r="4039" spans="16:16">
      <c r="P4039" s="3"/>
    </row>
    <row r="4040" spans="16:16">
      <c r="P4040" s="3"/>
    </row>
    <row r="4041" spans="16:16">
      <c r="P4041" s="3"/>
    </row>
    <row r="4042" spans="16:16">
      <c r="P4042" s="3"/>
    </row>
    <row r="4043" spans="16:16">
      <c r="P4043" s="3"/>
    </row>
    <row r="4044" spans="16:16">
      <c r="P4044" s="3"/>
    </row>
    <row r="4045" spans="16:16">
      <c r="P4045" s="3"/>
    </row>
    <row r="4046" spans="16:16">
      <c r="P4046" s="3"/>
    </row>
    <row r="4047" spans="16:16">
      <c r="P4047" s="3"/>
    </row>
    <row r="4048" spans="16:16">
      <c r="P4048" s="3"/>
    </row>
    <row r="4049" spans="16:16">
      <c r="P4049" s="3"/>
    </row>
    <row r="4050" spans="16:16">
      <c r="P4050" s="3"/>
    </row>
    <row r="4051" spans="16:16">
      <c r="P4051" s="3"/>
    </row>
    <row r="4052" spans="16:16">
      <c r="P4052" s="3"/>
    </row>
    <row r="4053" spans="16:16">
      <c r="P4053" s="3"/>
    </row>
    <row r="4054" spans="16:16">
      <c r="P4054" s="3"/>
    </row>
    <row r="4055" spans="16:16">
      <c r="P4055" s="3"/>
    </row>
    <row r="4056" spans="16:16">
      <c r="P4056" s="3"/>
    </row>
    <row r="4057" spans="16:16">
      <c r="P4057" s="3"/>
    </row>
    <row r="4058" spans="16:16">
      <c r="P4058" s="3"/>
    </row>
    <row r="4059" spans="16:16">
      <c r="P4059" s="3"/>
    </row>
    <row r="4060" spans="16:16">
      <c r="P4060" s="3"/>
    </row>
    <row r="4061" spans="16:16">
      <c r="P4061" s="3"/>
    </row>
    <row r="4062" spans="16:16">
      <c r="P4062" s="3"/>
    </row>
    <row r="4063" spans="16:16">
      <c r="P4063" s="3"/>
    </row>
    <row r="4064" spans="16:16">
      <c r="P4064" s="3"/>
    </row>
    <row r="4065" spans="16:16">
      <c r="P4065" s="3"/>
    </row>
    <row r="4066" spans="16:16">
      <c r="P4066" s="3"/>
    </row>
    <row r="4067" spans="16:16">
      <c r="P4067" s="3"/>
    </row>
    <row r="4068" spans="16:16">
      <c r="P4068" s="3"/>
    </row>
    <row r="4069" spans="16:16">
      <c r="P4069" s="3"/>
    </row>
    <row r="4070" spans="16:16">
      <c r="P4070" s="3"/>
    </row>
    <row r="4071" spans="16:16">
      <c r="P4071" s="3"/>
    </row>
    <row r="4072" spans="16:16">
      <c r="P4072" s="3"/>
    </row>
    <row r="4073" spans="16:16">
      <c r="P4073" s="3"/>
    </row>
    <row r="4074" spans="16:16">
      <c r="P4074" s="3"/>
    </row>
    <row r="4075" spans="16:16">
      <c r="P4075" s="3"/>
    </row>
    <row r="4076" spans="16:16">
      <c r="P4076" s="3"/>
    </row>
    <row r="4077" spans="16:16">
      <c r="P4077" s="3"/>
    </row>
    <row r="4078" spans="16:16">
      <c r="P4078" s="3"/>
    </row>
    <row r="4079" spans="16:16">
      <c r="P4079" s="3"/>
    </row>
    <row r="4080" spans="16:16">
      <c r="P4080" s="3"/>
    </row>
    <row r="4081" spans="16:16">
      <c r="P4081" s="3"/>
    </row>
    <row r="4082" spans="16:16">
      <c r="P4082" s="3"/>
    </row>
    <row r="4083" spans="16:16">
      <c r="P4083" s="3"/>
    </row>
    <row r="4084" spans="16:16">
      <c r="P4084" s="3"/>
    </row>
    <row r="4085" spans="16:16">
      <c r="P4085" s="3"/>
    </row>
    <row r="4086" spans="16:16">
      <c r="P4086" s="3"/>
    </row>
    <row r="4087" spans="16:16">
      <c r="P4087" s="3"/>
    </row>
    <row r="4088" spans="16:16">
      <c r="P4088" s="3"/>
    </row>
    <row r="4089" spans="16:16">
      <c r="P4089" s="3"/>
    </row>
    <row r="4090" spans="16:16">
      <c r="P4090" s="3"/>
    </row>
    <row r="4091" spans="16:16">
      <c r="P4091" s="3"/>
    </row>
    <row r="4092" spans="16:16">
      <c r="P4092" s="3"/>
    </row>
    <row r="4093" spans="16:16">
      <c r="P4093" s="3"/>
    </row>
    <row r="4094" spans="16:16">
      <c r="P4094" s="3"/>
    </row>
    <row r="4095" spans="16:16">
      <c r="P4095" s="3"/>
    </row>
    <row r="4096" spans="16:16">
      <c r="P4096" s="3"/>
    </row>
    <row r="4097" spans="16:16">
      <c r="P4097" s="3"/>
    </row>
    <row r="4098" spans="16:16">
      <c r="P4098" s="3"/>
    </row>
    <row r="4099" spans="16:16">
      <c r="P4099" s="3"/>
    </row>
    <row r="4100" spans="16:16">
      <c r="P4100" s="3"/>
    </row>
    <row r="4101" spans="16:16">
      <c r="P4101" s="3"/>
    </row>
    <row r="4102" spans="16:16">
      <c r="P4102" s="3"/>
    </row>
    <row r="4103" spans="16:16">
      <c r="P4103" s="3"/>
    </row>
    <row r="4104" spans="16:16">
      <c r="P4104" s="3"/>
    </row>
    <row r="4105" spans="16:16">
      <c r="P4105" s="3"/>
    </row>
    <row r="4106" spans="16:16">
      <c r="P4106" s="3"/>
    </row>
    <row r="4107" spans="16:16">
      <c r="P4107" s="3"/>
    </row>
    <row r="4108" spans="16:16">
      <c r="P4108" s="3"/>
    </row>
    <row r="4109" spans="16:16">
      <c r="P4109" s="3"/>
    </row>
    <row r="4110" spans="16:16">
      <c r="P4110" s="3"/>
    </row>
    <row r="4111" spans="16:16">
      <c r="P4111" s="3"/>
    </row>
    <row r="4112" spans="16:16">
      <c r="P4112" s="3"/>
    </row>
    <row r="4113" spans="16:16">
      <c r="P4113" s="3"/>
    </row>
    <row r="4114" spans="16:16">
      <c r="P4114" s="3"/>
    </row>
    <row r="4115" spans="16:16">
      <c r="P4115" s="3"/>
    </row>
    <row r="4116" spans="16:16">
      <c r="P4116" s="3"/>
    </row>
    <row r="4117" spans="16:16">
      <c r="P4117" s="3"/>
    </row>
    <row r="4118" spans="16:16">
      <c r="P4118" s="3"/>
    </row>
    <row r="4119" spans="16:16">
      <c r="P4119" s="3"/>
    </row>
    <row r="4120" spans="16:16">
      <c r="P4120" s="3"/>
    </row>
    <row r="4121" spans="16:16">
      <c r="P4121" s="3"/>
    </row>
    <row r="4122" spans="16:16">
      <c r="P4122" s="3"/>
    </row>
    <row r="4123" spans="16:16">
      <c r="P4123" s="3"/>
    </row>
    <row r="4124" spans="16:16">
      <c r="P4124" s="3"/>
    </row>
    <row r="4125" spans="16:16">
      <c r="P4125" s="3"/>
    </row>
    <row r="4126" spans="16:16">
      <c r="P4126" s="3"/>
    </row>
    <row r="4127" spans="16:16">
      <c r="P4127" s="3"/>
    </row>
    <row r="4128" spans="16:16">
      <c r="P4128" s="3"/>
    </row>
    <row r="4129" spans="16:16">
      <c r="P4129" s="3"/>
    </row>
    <row r="4130" spans="16:16">
      <c r="P4130" s="3"/>
    </row>
    <row r="4131" spans="16:16">
      <c r="P4131" s="3"/>
    </row>
    <row r="4132" spans="16:16">
      <c r="P4132" s="3"/>
    </row>
    <row r="4133" spans="16:16">
      <c r="P4133" s="3"/>
    </row>
    <row r="4134" spans="16:16">
      <c r="P4134" s="3"/>
    </row>
    <row r="4135" spans="16:16">
      <c r="P4135" s="3"/>
    </row>
    <row r="4136" spans="16:16">
      <c r="P4136" s="3"/>
    </row>
    <row r="4137" spans="16:16">
      <c r="P4137" s="3"/>
    </row>
    <row r="4138" spans="16:16">
      <c r="P4138" s="3"/>
    </row>
    <row r="4139" spans="16:16">
      <c r="P4139" s="3"/>
    </row>
    <row r="4140" spans="16:16">
      <c r="P4140" s="3"/>
    </row>
    <row r="4141" spans="16:16">
      <c r="P4141" s="3"/>
    </row>
    <row r="4142" spans="16:16">
      <c r="P4142" s="3"/>
    </row>
    <row r="4143" spans="16:16">
      <c r="P4143" s="3"/>
    </row>
    <row r="4144" spans="16:16">
      <c r="P4144" s="3"/>
    </row>
    <row r="4145" spans="16:16">
      <c r="P4145" s="3"/>
    </row>
    <row r="4146" spans="16:16">
      <c r="P4146" s="3"/>
    </row>
    <row r="4147" spans="16:16">
      <c r="P4147" s="3"/>
    </row>
    <row r="4148" spans="16:16">
      <c r="P4148" s="3"/>
    </row>
    <row r="4149" spans="16:16">
      <c r="P4149" s="3"/>
    </row>
    <row r="4150" spans="16:16">
      <c r="P4150" s="3"/>
    </row>
    <row r="4151" spans="16:16">
      <c r="P4151" s="3"/>
    </row>
    <row r="4152" spans="16:16">
      <c r="P4152" s="3"/>
    </row>
    <row r="4153" spans="16:16">
      <c r="P4153" s="3"/>
    </row>
    <row r="4154" spans="16:16">
      <c r="P4154" s="3"/>
    </row>
    <row r="4155" spans="16:16">
      <c r="P4155" s="3"/>
    </row>
    <row r="4156" spans="16:16">
      <c r="P4156" s="3"/>
    </row>
    <row r="4157" spans="16:16">
      <c r="P4157" s="3"/>
    </row>
    <row r="4158" spans="16:16">
      <c r="P4158" s="3"/>
    </row>
    <row r="4159" spans="16:16">
      <c r="P4159" s="3"/>
    </row>
    <row r="4160" spans="16:16">
      <c r="P4160" s="3"/>
    </row>
    <row r="4161" spans="16:16">
      <c r="P4161" s="3"/>
    </row>
    <row r="4162" spans="16:16">
      <c r="P4162" s="3"/>
    </row>
    <row r="4163" spans="16:16">
      <c r="P4163" s="3"/>
    </row>
    <row r="4164" spans="16:16">
      <c r="P4164" s="3"/>
    </row>
    <row r="4165" spans="16:16">
      <c r="P4165" s="3"/>
    </row>
    <row r="4166" spans="16:16">
      <c r="P4166" s="3"/>
    </row>
    <row r="4167" spans="16:16">
      <c r="P4167" s="3"/>
    </row>
    <row r="4168" spans="16:16">
      <c r="P4168" s="3"/>
    </row>
    <row r="4169" spans="16:16">
      <c r="P4169" s="3"/>
    </row>
    <row r="4170" spans="16:16">
      <c r="P4170" s="3"/>
    </row>
    <row r="4171" spans="16:16">
      <c r="P4171" s="3"/>
    </row>
    <row r="4172" spans="16:16">
      <c r="P4172" s="3"/>
    </row>
    <row r="4173" spans="16:16">
      <c r="P4173" s="3"/>
    </row>
    <row r="4174" spans="16:16">
      <c r="P4174" s="3"/>
    </row>
    <row r="4175" spans="16:16">
      <c r="P4175" s="3"/>
    </row>
    <row r="4176" spans="16:16">
      <c r="P4176" s="3"/>
    </row>
    <row r="4177" spans="16:16">
      <c r="P4177" s="3"/>
    </row>
    <row r="4178" spans="16:16">
      <c r="P4178" s="3"/>
    </row>
    <row r="4179" spans="16:16">
      <c r="P4179" s="3"/>
    </row>
    <row r="4180" spans="16:16">
      <c r="P4180" s="3"/>
    </row>
    <row r="4181" spans="16:16">
      <c r="P4181" s="3"/>
    </row>
    <row r="4182" spans="16:16">
      <c r="P4182" s="3"/>
    </row>
    <row r="4183" spans="16:16">
      <c r="P4183" s="3"/>
    </row>
    <row r="4184" spans="16:16">
      <c r="P4184" s="3"/>
    </row>
    <row r="4185" spans="16:16">
      <c r="P4185" s="3"/>
    </row>
    <row r="4186" spans="16:16">
      <c r="P4186" s="3"/>
    </row>
    <row r="4187" spans="16:16">
      <c r="P4187" s="3"/>
    </row>
    <row r="4188" spans="16:16">
      <c r="P4188" s="3"/>
    </row>
    <row r="4189" spans="16:16">
      <c r="P4189" s="3"/>
    </row>
    <row r="4190" spans="16:16">
      <c r="P4190" s="3"/>
    </row>
    <row r="4191" spans="16:16">
      <c r="P4191" s="3"/>
    </row>
    <row r="4192" spans="16:16">
      <c r="P4192" s="3"/>
    </row>
    <row r="4193" spans="16:16">
      <c r="P4193" s="3"/>
    </row>
    <row r="4194" spans="16:16">
      <c r="P4194" s="3"/>
    </row>
    <row r="4195" spans="16:16">
      <c r="P4195" s="3"/>
    </row>
    <row r="4196" spans="16:16">
      <c r="P4196" s="3"/>
    </row>
    <row r="4197" spans="16:16">
      <c r="P4197" s="3"/>
    </row>
    <row r="4198" spans="16:16">
      <c r="P4198" s="3"/>
    </row>
    <row r="4199" spans="16:16">
      <c r="P4199" s="3"/>
    </row>
    <row r="4200" spans="16:16">
      <c r="P4200" s="3"/>
    </row>
    <row r="4201" spans="16:16">
      <c r="P4201" s="3"/>
    </row>
    <row r="4202" spans="16:16">
      <c r="P4202" s="3"/>
    </row>
    <row r="4203" spans="16:16">
      <c r="P4203" s="3"/>
    </row>
    <row r="4204" spans="16:16">
      <c r="P4204" s="3"/>
    </row>
    <row r="4205" spans="16:16">
      <c r="P4205" s="3"/>
    </row>
    <row r="4206" spans="16:16">
      <c r="P4206" s="3"/>
    </row>
    <row r="4207" spans="16:16">
      <c r="P4207" s="3"/>
    </row>
    <row r="4208" spans="16:16">
      <c r="P4208" s="3"/>
    </row>
    <row r="4209" spans="16:16">
      <c r="P4209" s="3"/>
    </row>
    <row r="4210" spans="16:16">
      <c r="P4210" s="3"/>
    </row>
    <row r="4211" spans="16:16">
      <c r="P4211" s="3"/>
    </row>
    <row r="4212" spans="16:16">
      <c r="P4212" s="3"/>
    </row>
    <row r="4213" spans="16:16">
      <c r="P4213" s="3"/>
    </row>
    <row r="4214" spans="16:16">
      <c r="P4214" s="3"/>
    </row>
    <row r="4215" spans="16:16">
      <c r="P4215" s="3"/>
    </row>
    <row r="4216" spans="16:16">
      <c r="P4216" s="3"/>
    </row>
    <row r="4217" spans="16:16">
      <c r="P4217" s="3"/>
    </row>
    <row r="4218" spans="16:16">
      <c r="P4218" s="3"/>
    </row>
    <row r="4219" spans="16:16">
      <c r="P4219" s="3"/>
    </row>
    <row r="4220" spans="16:16">
      <c r="P4220" s="3"/>
    </row>
    <row r="4221" spans="16:16">
      <c r="P4221" s="3"/>
    </row>
    <row r="4222" spans="16:16">
      <c r="P4222" s="3"/>
    </row>
    <row r="4223" spans="16:16">
      <c r="P4223" s="3"/>
    </row>
    <row r="4224" spans="16:16">
      <c r="P4224" s="3"/>
    </row>
    <row r="4225" spans="16:16">
      <c r="P4225" s="3"/>
    </row>
    <row r="4226" spans="16:16">
      <c r="P4226" s="3"/>
    </row>
    <row r="4227" spans="16:16">
      <c r="P4227" s="3"/>
    </row>
    <row r="4228" spans="16:16">
      <c r="P4228" s="3"/>
    </row>
    <row r="4229" spans="16:16">
      <c r="P4229" s="3"/>
    </row>
    <row r="4230" spans="16:16">
      <c r="P4230" s="3"/>
    </row>
    <row r="4231" spans="16:16">
      <c r="P4231" s="3"/>
    </row>
    <row r="4232" spans="16:16">
      <c r="P4232" s="3"/>
    </row>
    <row r="4233" spans="16:16">
      <c r="P4233" s="3"/>
    </row>
    <row r="4234" spans="16:16">
      <c r="P4234" s="3"/>
    </row>
    <row r="4235" spans="16:16">
      <c r="P4235" s="3"/>
    </row>
    <row r="4236" spans="16:16">
      <c r="P4236" s="3"/>
    </row>
    <row r="4237" spans="16:16">
      <c r="P4237" s="3"/>
    </row>
    <row r="4238" spans="16:16">
      <c r="P4238" s="3"/>
    </row>
    <row r="4239" spans="16:16">
      <c r="P4239" s="3"/>
    </row>
    <row r="4240" spans="16:16">
      <c r="P4240" s="3"/>
    </row>
    <row r="4241" spans="16:16">
      <c r="P4241" s="3"/>
    </row>
    <row r="4242" spans="16:16">
      <c r="P4242" s="3"/>
    </row>
    <row r="4243" spans="16:16">
      <c r="P4243" s="3"/>
    </row>
    <row r="4244" spans="16:16">
      <c r="P4244" s="3"/>
    </row>
    <row r="4245" spans="16:16">
      <c r="P4245" s="3"/>
    </row>
    <row r="4246" spans="16:16">
      <c r="P4246" s="3"/>
    </row>
    <row r="4247" spans="16:16">
      <c r="P4247" s="3"/>
    </row>
    <row r="4248" spans="16:16">
      <c r="P4248" s="3"/>
    </row>
    <row r="4249" spans="16:16">
      <c r="P4249" s="3"/>
    </row>
    <row r="4250" spans="16:16">
      <c r="P4250" s="3"/>
    </row>
    <row r="4251" spans="16:16">
      <c r="P4251" s="3"/>
    </row>
    <row r="4252" spans="16:16">
      <c r="P4252" s="3"/>
    </row>
    <row r="4253" spans="16:16">
      <c r="P4253" s="3"/>
    </row>
    <row r="4254" spans="16:16">
      <c r="P4254" s="3"/>
    </row>
    <row r="4255" spans="16:16">
      <c r="P4255" s="3"/>
    </row>
    <row r="4256" spans="16:16">
      <c r="P4256" s="3"/>
    </row>
    <row r="4257" spans="16:16">
      <c r="P4257" s="3"/>
    </row>
    <row r="4258" spans="16:16">
      <c r="P4258" s="3"/>
    </row>
    <row r="4259" spans="16:16">
      <c r="P4259" s="3"/>
    </row>
    <row r="4260" spans="16:16">
      <c r="P4260" s="3"/>
    </row>
    <row r="4261" spans="16:16">
      <c r="P4261" s="3"/>
    </row>
    <row r="4262" spans="16:16">
      <c r="P4262" s="3"/>
    </row>
    <row r="4263" spans="16:16">
      <c r="P4263" s="3"/>
    </row>
    <row r="4264" spans="16:16">
      <c r="P4264" s="3"/>
    </row>
    <row r="4265" spans="16:16">
      <c r="P4265" s="3"/>
    </row>
    <row r="4266" spans="16:16">
      <c r="P4266" s="3"/>
    </row>
    <row r="4267" spans="16:16">
      <c r="P4267" s="3"/>
    </row>
    <row r="4268" spans="16:16">
      <c r="P4268" s="3"/>
    </row>
    <row r="4269" spans="16:16">
      <c r="P4269" s="3"/>
    </row>
    <row r="4270" spans="16:16">
      <c r="P4270" s="3"/>
    </row>
    <row r="4271" spans="16:16">
      <c r="P4271" s="3"/>
    </row>
    <row r="4272" spans="16:16">
      <c r="P4272" s="3"/>
    </row>
    <row r="4273" spans="16:16">
      <c r="P4273" s="3"/>
    </row>
    <row r="4274" spans="16:16">
      <c r="P4274" s="3"/>
    </row>
    <row r="4275" spans="16:16">
      <c r="P4275" s="3"/>
    </row>
    <row r="4276" spans="16:16">
      <c r="P4276" s="3"/>
    </row>
    <row r="4277" spans="16:16">
      <c r="P4277" s="3"/>
    </row>
    <row r="4278" spans="16:16">
      <c r="P4278" s="3"/>
    </row>
    <row r="4279" spans="16:16">
      <c r="P4279" s="3"/>
    </row>
    <row r="4280" spans="16:16">
      <c r="P4280" s="3"/>
    </row>
    <row r="4281" spans="16:16">
      <c r="P4281" s="3"/>
    </row>
    <row r="4282" spans="16:16">
      <c r="P4282" s="3"/>
    </row>
    <row r="4283" spans="16:16">
      <c r="P4283" s="3"/>
    </row>
    <row r="4284" spans="16:16">
      <c r="P4284" s="3"/>
    </row>
    <row r="4285" spans="16:16">
      <c r="P4285" s="3"/>
    </row>
    <row r="4286" spans="16:16">
      <c r="P4286" s="3"/>
    </row>
    <row r="4287" spans="16:16">
      <c r="P4287" s="3"/>
    </row>
    <row r="4288" spans="16:16">
      <c r="P4288" s="3"/>
    </row>
    <row r="4289" spans="16:16">
      <c r="P4289" s="3"/>
    </row>
    <row r="4290" spans="16:16">
      <c r="P4290" s="3"/>
    </row>
    <row r="4291" spans="16:16">
      <c r="P4291" s="3"/>
    </row>
    <row r="4292" spans="16:16">
      <c r="P4292" s="3"/>
    </row>
    <row r="4293" spans="16:16">
      <c r="P4293" s="3"/>
    </row>
    <row r="4294" spans="16:16">
      <c r="P4294" s="3"/>
    </row>
    <row r="4295" spans="16:16">
      <c r="P4295" s="3"/>
    </row>
    <row r="4296" spans="16:16">
      <c r="P4296" s="3"/>
    </row>
    <row r="4297" spans="16:16">
      <c r="P4297" s="3"/>
    </row>
    <row r="4298" spans="16:16">
      <c r="P4298" s="3"/>
    </row>
    <row r="4299" spans="16:16">
      <c r="P4299" s="3"/>
    </row>
    <row r="4300" spans="16:16">
      <c r="P4300" s="3"/>
    </row>
    <row r="4301" spans="16:16">
      <c r="P4301" s="3"/>
    </row>
    <row r="4302" spans="16:16">
      <c r="P4302" s="3"/>
    </row>
    <row r="4303" spans="16:16">
      <c r="P4303" s="3"/>
    </row>
    <row r="4304" spans="16:16">
      <c r="P4304" s="3"/>
    </row>
    <row r="4305" spans="16:16">
      <c r="P4305" s="3"/>
    </row>
    <row r="4306" spans="16:16">
      <c r="P4306" s="3"/>
    </row>
    <row r="4307" spans="16:16">
      <c r="P4307" s="3"/>
    </row>
    <row r="4308" spans="16:16">
      <c r="P4308" s="3"/>
    </row>
    <row r="4309" spans="16:16">
      <c r="P4309" s="3"/>
    </row>
    <row r="4310" spans="16:16">
      <c r="P4310" s="3"/>
    </row>
    <row r="4311" spans="16:16">
      <c r="P4311" s="3"/>
    </row>
    <row r="4312" spans="16:16">
      <c r="P4312" s="3"/>
    </row>
    <row r="4313" spans="16:16">
      <c r="P4313" s="3"/>
    </row>
    <row r="4314" spans="16:16">
      <c r="P4314" s="3"/>
    </row>
    <row r="4315" spans="16:16">
      <c r="P4315" s="3"/>
    </row>
    <row r="4316" spans="16:16">
      <c r="P4316" s="3"/>
    </row>
    <row r="4317" spans="16:16">
      <c r="P4317" s="3"/>
    </row>
    <row r="4318" spans="16:16">
      <c r="P4318" s="3"/>
    </row>
    <row r="4319" spans="16:16">
      <c r="P4319" s="3"/>
    </row>
    <row r="4320" spans="16:16">
      <c r="P4320" s="3"/>
    </row>
    <row r="4321" spans="16:16">
      <c r="P4321" s="3"/>
    </row>
    <row r="4322" spans="16:16">
      <c r="P4322" s="3"/>
    </row>
    <row r="4323" spans="16:16">
      <c r="P4323" s="3"/>
    </row>
    <row r="4324" spans="16:16">
      <c r="P4324" s="3"/>
    </row>
    <row r="4325" spans="16:16">
      <c r="P4325" s="3"/>
    </row>
    <row r="4326" spans="16:16">
      <c r="P4326" s="3"/>
    </row>
    <row r="4327" spans="16:16">
      <c r="P4327" s="3"/>
    </row>
    <row r="4328" spans="16:16">
      <c r="P4328" s="3"/>
    </row>
    <row r="4329" spans="16:16">
      <c r="P4329" s="3"/>
    </row>
    <row r="4330" spans="16:16">
      <c r="P4330" s="3"/>
    </row>
    <row r="4331" spans="16:16">
      <c r="P4331" s="3"/>
    </row>
    <row r="4332" spans="16:16">
      <c r="P4332" s="3"/>
    </row>
    <row r="4333" spans="16:16">
      <c r="P4333" s="3"/>
    </row>
    <row r="4334" spans="16:16">
      <c r="P4334" s="3"/>
    </row>
    <row r="4335" spans="16:16">
      <c r="P4335" s="3"/>
    </row>
    <row r="4336" spans="16:16">
      <c r="P4336" s="3"/>
    </row>
    <row r="4337" spans="16:16">
      <c r="P4337" s="3"/>
    </row>
    <row r="4338" spans="16:16">
      <c r="P4338" s="3"/>
    </row>
    <row r="4339" spans="16:16">
      <c r="P4339" s="3"/>
    </row>
    <row r="4340" spans="16:16">
      <c r="P4340" s="3"/>
    </row>
    <row r="4341" spans="16:16">
      <c r="P4341" s="3"/>
    </row>
    <row r="4342" spans="16:16">
      <c r="P4342" s="3"/>
    </row>
    <row r="4343" spans="16:16">
      <c r="P4343" s="3"/>
    </row>
    <row r="4344" spans="16:16">
      <c r="P4344" s="3"/>
    </row>
    <row r="4345" spans="16:16">
      <c r="P4345" s="3"/>
    </row>
    <row r="4346" spans="16:16">
      <c r="P4346" s="3"/>
    </row>
    <row r="4347" spans="16:16">
      <c r="P4347" s="3"/>
    </row>
    <row r="4348" spans="16:16">
      <c r="P4348" s="3"/>
    </row>
    <row r="4349" spans="16:16">
      <c r="P4349" s="3"/>
    </row>
    <row r="4350" spans="16:16">
      <c r="P4350" s="3"/>
    </row>
    <row r="4351" spans="16:16">
      <c r="P4351" s="3"/>
    </row>
    <row r="4352" spans="16:16">
      <c r="P4352" s="3"/>
    </row>
    <row r="4353" spans="16:16">
      <c r="P4353" s="3"/>
    </row>
    <row r="4354" spans="16:16">
      <c r="P4354" s="3"/>
    </row>
    <row r="4355" spans="16:16">
      <c r="P4355" s="3"/>
    </row>
    <row r="4356" spans="16:16">
      <c r="P4356" s="3"/>
    </row>
    <row r="4357" spans="16:16">
      <c r="P4357" s="3"/>
    </row>
    <row r="4358" spans="16:16">
      <c r="P4358" s="3"/>
    </row>
    <row r="4359" spans="16:16">
      <c r="P4359" s="3"/>
    </row>
    <row r="4360" spans="16:16">
      <c r="P4360" s="3"/>
    </row>
    <row r="4361" spans="16:16">
      <c r="P4361" s="3"/>
    </row>
    <row r="4362" spans="16:16">
      <c r="P4362" s="3"/>
    </row>
    <row r="4363" spans="16:16">
      <c r="P4363" s="3"/>
    </row>
    <row r="4364" spans="16:16">
      <c r="P4364" s="3"/>
    </row>
    <row r="4365" spans="16:16">
      <c r="P4365" s="3"/>
    </row>
    <row r="4366" spans="16:16">
      <c r="P4366" s="3"/>
    </row>
    <row r="4367" spans="16:16">
      <c r="P4367" s="3"/>
    </row>
    <row r="4368" spans="16:16">
      <c r="P4368" s="3"/>
    </row>
    <row r="4369" spans="16:16">
      <c r="P4369" s="3"/>
    </row>
    <row r="4370" spans="16:16">
      <c r="P4370" s="3"/>
    </row>
    <row r="4371" spans="16:16">
      <c r="P4371" s="3"/>
    </row>
    <row r="4372" spans="16:16">
      <c r="P4372" s="3"/>
    </row>
    <row r="4373" spans="16:16">
      <c r="P4373" s="3"/>
    </row>
    <row r="4374" spans="16:16">
      <c r="P4374" s="3"/>
    </row>
    <row r="4375" spans="16:16">
      <c r="P4375" s="3"/>
    </row>
    <row r="4376" spans="16:16">
      <c r="P4376" s="3"/>
    </row>
    <row r="4377" spans="16:16">
      <c r="P4377" s="3"/>
    </row>
    <row r="4378" spans="16:16">
      <c r="P4378" s="3"/>
    </row>
    <row r="4379" spans="16:16">
      <c r="P4379" s="3"/>
    </row>
    <row r="4380" spans="16:16">
      <c r="P4380" s="3"/>
    </row>
    <row r="4381" spans="16:16">
      <c r="P4381" s="3"/>
    </row>
    <row r="4382" spans="16:16">
      <c r="P4382" s="3"/>
    </row>
    <row r="4383" spans="16:16">
      <c r="P4383" s="3"/>
    </row>
    <row r="4384" spans="16:16">
      <c r="P4384" s="3"/>
    </row>
    <row r="4385" spans="16:16">
      <c r="P4385" s="3"/>
    </row>
    <row r="4386" spans="16:16">
      <c r="P4386" s="3"/>
    </row>
    <row r="4387" spans="16:16">
      <c r="P4387" s="3"/>
    </row>
    <row r="4388" spans="16:16">
      <c r="P4388" s="3"/>
    </row>
    <row r="4389" spans="16:16">
      <c r="P4389" s="3"/>
    </row>
    <row r="4390" spans="16:16">
      <c r="P4390" s="3"/>
    </row>
    <row r="4391" spans="16:16">
      <c r="P4391" s="3"/>
    </row>
    <row r="4392" spans="16:16">
      <c r="P4392" s="3"/>
    </row>
    <row r="4393" spans="16:16">
      <c r="P4393" s="3"/>
    </row>
    <row r="4394" spans="16:16">
      <c r="P4394" s="3"/>
    </row>
    <row r="4395" spans="16:16">
      <c r="P4395" s="3"/>
    </row>
    <row r="4396" spans="16:16">
      <c r="P4396" s="3"/>
    </row>
    <row r="4397" spans="16:16">
      <c r="P4397" s="3"/>
    </row>
    <row r="4398" spans="16:16">
      <c r="P4398" s="3"/>
    </row>
    <row r="4399" spans="16:16">
      <c r="P4399" s="3"/>
    </row>
    <row r="4400" spans="16:16">
      <c r="P4400" s="3"/>
    </row>
    <row r="4401" spans="16:16">
      <c r="P4401" s="3"/>
    </row>
    <row r="4402" spans="16:16">
      <c r="P4402" s="3"/>
    </row>
    <row r="4403" spans="16:16">
      <c r="P4403" s="3"/>
    </row>
    <row r="4404" spans="16:16">
      <c r="P4404" s="3"/>
    </row>
    <row r="4405" spans="16:16">
      <c r="P4405" s="3"/>
    </row>
    <row r="4406" spans="16:16">
      <c r="P4406" s="3"/>
    </row>
    <row r="4407" spans="16:16">
      <c r="P4407" s="3"/>
    </row>
    <row r="4408" spans="16:16">
      <c r="P4408" s="3"/>
    </row>
    <row r="4409" spans="16:16">
      <c r="P4409" s="3"/>
    </row>
    <row r="4410" spans="16:16">
      <c r="P4410" s="3"/>
    </row>
    <row r="4411" spans="16:16">
      <c r="P4411" s="3"/>
    </row>
    <row r="4412" spans="16:16">
      <c r="P4412" s="3"/>
    </row>
    <row r="4413" spans="16:16">
      <c r="P4413" s="3"/>
    </row>
    <row r="4414" spans="16:16">
      <c r="P4414" s="3"/>
    </row>
    <row r="4415" spans="16:16">
      <c r="P4415" s="3"/>
    </row>
    <row r="4416" spans="16:16">
      <c r="P4416" s="3"/>
    </row>
    <row r="4417" spans="16:16">
      <c r="P4417" s="3"/>
    </row>
    <row r="4418" spans="16:16">
      <c r="P4418" s="3"/>
    </row>
    <row r="4419" spans="16:16">
      <c r="P4419" s="3"/>
    </row>
    <row r="4420" spans="16:16">
      <c r="P4420" s="3"/>
    </row>
    <row r="4421" spans="16:16">
      <c r="P4421" s="3"/>
    </row>
    <row r="4422" spans="16:16">
      <c r="P4422" s="3"/>
    </row>
    <row r="4423" spans="16:16">
      <c r="P4423" s="3"/>
    </row>
    <row r="4424" spans="16:16">
      <c r="P4424" s="3"/>
    </row>
    <row r="4425" spans="16:16">
      <c r="P4425" s="3"/>
    </row>
    <row r="4426" spans="16:16">
      <c r="P4426" s="3"/>
    </row>
    <row r="4427" spans="16:16">
      <c r="P4427" s="3"/>
    </row>
    <row r="4428" spans="16:16">
      <c r="P4428" s="3"/>
    </row>
    <row r="4429" spans="16:16">
      <c r="P4429" s="3"/>
    </row>
    <row r="4430" spans="16:16">
      <c r="P4430" s="3"/>
    </row>
    <row r="4431" spans="16:16">
      <c r="P4431" s="3"/>
    </row>
    <row r="4432" spans="16:16">
      <c r="P4432" s="3"/>
    </row>
    <row r="4433" spans="16:16">
      <c r="P4433" s="3"/>
    </row>
    <row r="4434" spans="16:16">
      <c r="P4434" s="3"/>
    </row>
    <row r="4435" spans="16:16">
      <c r="P4435" s="3"/>
    </row>
    <row r="4436" spans="16:16">
      <c r="P4436" s="3"/>
    </row>
    <row r="4437" spans="16:16">
      <c r="P4437" s="3"/>
    </row>
    <row r="4438" spans="16:16">
      <c r="P4438" s="3"/>
    </row>
    <row r="4439" spans="16:16">
      <c r="P4439" s="3"/>
    </row>
    <row r="4440" spans="16:16">
      <c r="P4440" s="3"/>
    </row>
    <row r="4441" spans="16:16">
      <c r="P4441" s="3"/>
    </row>
    <row r="4442" spans="16:16">
      <c r="P4442" s="3"/>
    </row>
    <row r="4443" spans="16:16">
      <c r="P4443" s="3"/>
    </row>
    <row r="4444" spans="16:16">
      <c r="P4444" s="3"/>
    </row>
    <row r="4445" spans="16:16">
      <c r="P4445" s="3"/>
    </row>
    <row r="4446" spans="16:16">
      <c r="P4446" s="3"/>
    </row>
    <row r="4447" spans="16:16">
      <c r="P4447" s="3"/>
    </row>
    <row r="4448" spans="16:16">
      <c r="P4448" s="3"/>
    </row>
    <row r="4449" spans="16:16">
      <c r="P4449" s="3"/>
    </row>
    <row r="4450" spans="16:16">
      <c r="P4450" s="3"/>
    </row>
    <row r="4451" spans="16:16">
      <c r="P4451" s="3"/>
    </row>
    <row r="4452" spans="16:16">
      <c r="P4452" s="3"/>
    </row>
    <row r="4453" spans="16:16">
      <c r="P4453" s="3"/>
    </row>
    <row r="4454" spans="16:16">
      <c r="P4454" s="3"/>
    </row>
    <row r="4455" spans="16:16">
      <c r="P4455" s="3"/>
    </row>
    <row r="4456" spans="16:16">
      <c r="P4456" s="3"/>
    </row>
    <row r="4457" spans="16:16">
      <c r="P4457" s="3"/>
    </row>
    <row r="4458" spans="16:16">
      <c r="P4458" s="3"/>
    </row>
    <row r="4459" spans="16:16">
      <c r="P4459" s="3"/>
    </row>
    <row r="4460" spans="16:16">
      <c r="P4460" s="3"/>
    </row>
    <row r="4461" spans="16:16">
      <c r="P4461" s="3"/>
    </row>
    <row r="4462" spans="16:16">
      <c r="P4462" s="3"/>
    </row>
    <row r="4463" spans="16:16">
      <c r="P4463" s="3"/>
    </row>
    <row r="4464" spans="16:16">
      <c r="P4464" s="3"/>
    </row>
    <row r="4465" spans="16:16">
      <c r="P4465" s="3"/>
    </row>
    <row r="4466" spans="16:16">
      <c r="P4466" s="3"/>
    </row>
    <row r="4467" spans="16:16">
      <c r="P4467" s="3"/>
    </row>
    <row r="4468" spans="16:16">
      <c r="P4468" s="3"/>
    </row>
    <row r="4469" spans="16:16">
      <c r="P4469" s="3"/>
    </row>
    <row r="4470" spans="16:16">
      <c r="P4470" s="3"/>
    </row>
    <row r="4471" spans="16:16">
      <c r="P4471" s="3"/>
    </row>
    <row r="4472" spans="16:16">
      <c r="P4472" s="3"/>
    </row>
    <row r="4473" spans="16:16">
      <c r="P4473" s="3"/>
    </row>
    <row r="4474" spans="16:16">
      <c r="P4474" s="3"/>
    </row>
    <row r="4475" spans="16:16">
      <c r="P4475" s="3"/>
    </row>
    <row r="4476" spans="16:16">
      <c r="P4476" s="3"/>
    </row>
    <row r="4477" spans="16:16">
      <c r="P4477" s="3"/>
    </row>
    <row r="4478" spans="16:16">
      <c r="P4478" s="3"/>
    </row>
    <row r="4479" spans="16:16">
      <c r="P4479" s="3"/>
    </row>
    <row r="4480" spans="16:16">
      <c r="P4480" s="3"/>
    </row>
    <row r="4481" spans="16:16">
      <c r="P4481" s="3"/>
    </row>
    <row r="4482" spans="16:16">
      <c r="P4482" s="3"/>
    </row>
    <row r="4483" spans="16:16">
      <c r="P4483" s="3"/>
    </row>
    <row r="4484" spans="16:16">
      <c r="P4484" s="3"/>
    </row>
    <row r="4485" spans="16:16">
      <c r="P4485" s="3"/>
    </row>
    <row r="4486" spans="16:16">
      <c r="P4486" s="3"/>
    </row>
    <row r="4487" spans="16:16">
      <c r="P4487" s="3"/>
    </row>
    <row r="4488" spans="16:16">
      <c r="P4488" s="3"/>
    </row>
    <row r="4489" spans="16:16">
      <c r="P4489" s="3"/>
    </row>
    <row r="4490" spans="16:16">
      <c r="P4490" s="3"/>
    </row>
    <row r="4491" spans="16:16">
      <c r="P4491" s="3"/>
    </row>
    <row r="4492" spans="16:16">
      <c r="P4492" s="3"/>
    </row>
    <row r="4493" spans="16:16">
      <c r="P4493" s="3"/>
    </row>
    <row r="4494" spans="16:16">
      <c r="P4494" s="3"/>
    </row>
    <row r="4495" spans="16:16">
      <c r="P4495" s="3"/>
    </row>
    <row r="4496" spans="16:16">
      <c r="P4496" s="3"/>
    </row>
    <row r="4497" spans="16:16">
      <c r="P4497" s="3"/>
    </row>
    <row r="4498" spans="16:16">
      <c r="P4498" s="3"/>
    </row>
    <row r="4499" spans="16:16">
      <c r="P4499" s="3"/>
    </row>
    <row r="4500" spans="16:16">
      <c r="P4500" s="3"/>
    </row>
    <row r="4501" spans="16:16">
      <c r="P4501" s="3"/>
    </row>
    <row r="4502" spans="16:16">
      <c r="P4502" s="3"/>
    </row>
    <row r="4503" spans="16:16">
      <c r="P4503" s="3"/>
    </row>
    <row r="4504" spans="16:16">
      <c r="P4504" s="3"/>
    </row>
    <row r="4505" spans="16:16">
      <c r="P4505" s="3"/>
    </row>
    <row r="4506" spans="16:16">
      <c r="P4506" s="3"/>
    </row>
    <row r="4507" spans="16:16">
      <c r="P4507" s="3"/>
    </row>
    <row r="4508" spans="16:16">
      <c r="P4508" s="3"/>
    </row>
    <row r="4509" spans="16:16">
      <c r="P4509" s="3"/>
    </row>
    <row r="4510" spans="16:16">
      <c r="P4510" s="3"/>
    </row>
    <row r="4511" spans="16:16">
      <c r="P4511" s="3"/>
    </row>
    <row r="4512" spans="16:16">
      <c r="P4512" s="3"/>
    </row>
    <row r="4513" spans="16:16">
      <c r="P4513" s="3"/>
    </row>
    <row r="4514" spans="16:16">
      <c r="P4514" s="3"/>
    </row>
    <row r="4515" spans="16:16">
      <c r="P4515" s="3"/>
    </row>
    <row r="4516" spans="16:16">
      <c r="P4516" s="3"/>
    </row>
    <row r="4517" spans="16:16">
      <c r="P4517" s="3"/>
    </row>
    <row r="4518" spans="16:16">
      <c r="P4518" s="3"/>
    </row>
    <row r="4519" spans="16:16">
      <c r="P4519" s="3"/>
    </row>
    <row r="4520" spans="16:16">
      <c r="P4520" s="3"/>
    </row>
    <row r="4521" spans="16:16">
      <c r="P4521" s="3"/>
    </row>
    <row r="4522" spans="16:16">
      <c r="P4522" s="3"/>
    </row>
    <row r="4523" spans="16:16">
      <c r="P4523" s="3"/>
    </row>
    <row r="4524" spans="16:16">
      <c r="P4524" s="3"/>
    </row>
    <row r="4525" spans="16:16">
      <c r="P4525" s="3"/>
    </row>
    <row r="4526" spans="16:16">
      <c r="P4526" s="3"/>
    </row>
    <row r="4527" spans="16:16">
      <c r="P4527" s="3"/>
    </row>
    <row r="4528" spans="16:16">
      <c r="P4528" s="3"/>
    </row>
    <row r="4529" spans="16:16">
      <c r="P4529" s="3"/>
    </row>
    <row r="4530" spans="16:16">
      <c r="P4530" s="3"/>
    </row>
    <row r="4531" spans="16:16">
      <c r="P4531" s="3"/>
    </row>
    <row r="4532" spans="16:16">
      <c r="P4532" s="3"/>
    </row>
    <row r="4533" spans="16:16">
      <c r="P4533" s="3"/>
    </row>
    <row r="4534" spans="16:16">
      <c r="P4534" s="3"/>
    </row>
    <row r="4535" spans="16:16">
      <c r="P4535" s="3"/>
    </row>
    <row r="4536" spans="16:16">
      <c r="P4536" s="3"/>
    </row>
    <row r="4537" spans="16:16">
      <c r="P4537" s="3"/>
    </row>
    <row r="4538" spans="16:16">
      <c r="P4538" s="3"/>
    </row>
    <row r="4539" spans="16:16">
      <c r="P4539" s="3"/>
    </row>
    <row r="4540" spans="16:16">
      <c r="P4540" s="3"/>
    </row>
    <row r="4541" spans="16:16">
      <c r="P4541" s="3"/>
    </row>
    <row r="4542" spans="16:16">
      <c r="P4542" s="3"/>
    </row>
    <row r="4543" spans="16:16">
      <c r="P4543" s="3"/>
    </row>
    <row r="4544" spans="16:16">
      <c r="P4544" s="3"/>
    </row>
    <row r="4545" spans="16:16">
      <c r="P4545" s="3"/>
    </row>
    <row r="4546" spans="16:16">
      <c r="P4546" s="3"/>
    </row>
    <row r="4547" spans="16:16">
      <c r="P4547" s="3"/>
    </row>
    <row r="4548" spans="16:16">
      <c r="P4548" s="3"/>
    </row>
    <row r="4549" spans="16:16">
      <c r="P4549" s="3"/>
    </row>
    <row r="4550" spans="16:16">
      <c r="P4550" s="3"/>
    </row>
    <row r="4551" spans="16:16">
      <c r="P4551" s="3"/>
    </row>
    <row r="4552" spans="16:16">
      <c r="P4552" s="3"/>
    </row>
    <row r="4553" spans="16:16">
      <c r="P4553" s="3"/>
    </row>
    <row r="4554" spans="16:16">
      <c r="P4554" s="3"/>
    </row>
    <row r="4555" spans="16:16">
      <c r="P4555" s="3"/>
    </row>
    <row r="4556" spans="16:16">
      <c r="P4556" s="3"/>
    </row>
    <row r="4557" spans="16:16">
      <c r="P4557" s="3"/>
    </row>
    <row r="4558" spans="16:16">
      <c r="P4558" s="3"/>
    </row>
    <row r="4559" spans="16:16">
      <c r="P4559" s="3"/>
    </row>
    <row r="4560" spans="16:16">
      <c r="P4560" s="3"/>
    </row>
    <row r="4561" spans="16:16">
      <c r="P4561" s="3"/>
    </row>
    <row r="4562" spans="16:16">
      <c r="P4562" s="3"/>
    </row>
    <row r="4563" spans="16:16">
      <c r="P4563" s="3"/>
    </row>
    <row r="4564" spans="16:16">
      <c r="P4564" s="3"/>
    </row>
    <row r="4565" spans="16:16">
      <c r="P4565" s="3"/>
    </row>
    <row r="4566" spans="16:16">
      <c r="P4566" s="3"/>
    </row>
    <row r="4567" spans="16:16">
      <c r="P4567" s="3"/>
    </row>
    <row r="4568" spans="16:16">
      <c r="P4568" s="3"/>
    </row>
    <row r="4569" spans="16:16">
      <c r="P4569" s="3"/>
    </row>
    <row r="4570" spans="16:16">
      <c r="P4570" s="3"/>
    </row>
    <row r="4571" spans="16:16">
      <c r="P4571" s="3"/>
    </row>
    <row r="4572" spans="16:16">
      <c r="P4572" s="3"/>
    </row>
    <row r="4573" spans="16:16">
      <c r="P4573" s="3"/>
    </row>
    <row r="4574" spans="16:16">
      <c r="P4574" s="3"/>
    </row>
    <row r="4575" spans="16:16">
      <c r="P4575" s="3"/>
    </row>
    <row r="4576" spans="16:16">
      <c r="P4576" s="3"/>
    </row>
    <row r="4577" spans="16:16">
      <c r="P4577" s="3"/>
    </row>
    <row r="4578" spans="16:16">
      <c r="P4578" s="3"/>
    </row>
    <row r="4579" spans="16:16">
      <c r="P4579" s="3"/>
    </row>
    <row r="4580" spans="16:16">
      <c r="P4580" s="3"/>
    </row>
    <row r="4581" spans="16:16">
      <c r="P4581" s="3"/>
    </row>
    <row r="4582" spans="16:16">
      <c r="P4582" s="3"/>
    </row>
    <row r="4583" spans="16:16">
      <c r="P4583" s="3"/>
    </row>
    <row r="4584" spans="16:16">
      <c r="P4584" s="3"/>
    </row>
    <row r="4585" spans="16:16">
      <c r="P4585" s="3"/>
    </row>
    <row r="4586" spans="16:16">
      <c r="P4586" s="3"/>
    </row>
    <row r="4587" spans="16:16">
      <c r="P4587" s="3"/>
    </row>
    <row r="4588" spans="16:16">
      <c r="P4588" s="3"/>
    </row>
    <row r="4589" spans="16:16">
      <c r="P4589" s="3"/>
    </row>
    <row r="4590" spans="16:16">
      <c r="P4590" s="3"/>
    </row>
    <row r="4591" spans="16:16">
      <c r="P4591" s="3"/>
    </row>
    <row r="4592" spans="16:16">
      <c r="P4592" s="3"/>
    </row>
    <row r="4593" spans="16:16">
      <c r="P4593" s="3"/>
    </row>
    <row r="4594" spans="16:16">
      <c r="P4594" s="3"/>
    </row>
    <row r="4595" spans="16:16">
      <c r="P4595" s="3"/>
    </row>
    <row r="4596" spans="16:16">
      <c r="P4596" s="3"/>
    </row>
    <row r="4597" spans="16:16">
      <c r="P4597" s="3"/>
    </row>
    <row r="4598" spans="16:16">
      <c r="P4598" s="3"/>
    </row>
    <row r="4599" spans="16:16">
      <c r="P4599" s="3"/>
    </row>
    <row r="4600" spans="16:16">
      <c r="P4600" s="3"/>
    </row>
    <row r="4601" spans="16:16">
      <c r="P4601" s="3"/>
    </row>
    <row r="4602" spans="16:16">
      <c r="P4602" s="3"/>
    </row>
    <row r="4603" spans="16:16">
      <c r="P4603" s="3"/>
    </row>
    <row r="4604" spans="16:16">
      <c r="P4604" s="3"/>
    </row>
    <row r="4605" spans="16:16">
      <c r="P4605" s="3"/>
    </row>
    <row r="4606" spans="16:16">
      <c r="P4606" s="3"/>
    </row>
    <row r="4607" spans="16:16">
      <c r="P4607" s="3"/>
    </row>
    <row r="4608" spans="16:16">
      <c r="P4608" s="3"/>
    </row>
    <row r="4609" spans="16:16">
      <c r="P4609" s="3"/>
    </row>
    <row r="4610" spans="16:16">
      <c r="P4610" s="3"/>
    </row>
    <row r="4611" spans="16:16">
      <c r="P4611" s="3"/>
    </row>
    <row r="4612" spans="16:16">
      <c r="P4612" s="3"/>
    </row>
    <row r="4613" spans="16:16">
      <c r="P4613" s="3"/>
    </row>
    <row r="4614" spans="16:16">
      <c r="P4614" s="3"/>
    </row>
    <row r="4615" spans="16:16">
      <c r="P4615" s="3"/>
    </row>
    <row r="4616" spans="16:16">
      <c r="P4616" s="3"/>
    </row>
    <row r="4617" spans="16:16">
      <c r="P4617" s="3"/>
    </row>
    <row r="4618" spans="16:16">
      <c r="P4618" s="3"/>
    </row>
    <row r="4619" spans="16:16">
      <c r="P4619" s="3"/>
    </row>
    <row r="4620" spans="16:16">
      <c r="P4620" s="3"/>
    </row>
    <row r="4621" spans="16:16">
      <c r="P4621" s="3"/>
    </row>
    <row r="4622" spans="16:16">
      <c r="P4622" s="3"/>
    </row>
    <row r="4623" spans="16:16">
      <c r="P4623" s="3"/>
    </row>
    <row r="4624" spans="16:16">
      <c r="P4624" s="3"/>
    </row>
    <row r="4625" spans="16:16">
      <c r="P4625" s="3"/>
    </row>
    <row r="4626" spans="16:16">
      <c r="P4626" s="3"/>
    </row>
    <row r="4627" spans="16:16">
      <c r="P4627" s="3"/>
    </row>
    <row r="4628" spans="16:16">
      <c r="P4628" s="3"/>
    </row>
    <row r="4629" spans="16:16">
      <c r="P4629" s="3"/>
    </row>
    <row r="4630" spans="16:16">
      <c r="P4630" s="3"/>
    </row>
    <row r="4631" spans="16:16">
      <c r="P4631" s="3"/>
    </row>
    <row r="4632" spans="16:16">
      <c r="P4632" s="3"/>
    </row>
    <row r="4633" spans="16:16">
      <c r="P4633" s="3"/>
    </row>
    <row r="4634" spans="16:16">
      <c r="P4634" s="3"/>
    </row>
    <row r="4635" spans="16:16">
      <c r="P4635" s="3"/>
    </row>
    <row r="4636" spans="16:16">
      <c r="P4636" s="3"/>
    </row>
    <row r="4637" spans="16:16">
      <c r="P4637" s="3"/>
    </row>
    <row r="4638" spans="16:16">
      <c r="P4638" s="3"/>
    </row>
    <row r="4639" spans="16:16">
      <c r="P4639" s="3"/>
    </row>
    <row r="4640" spans="16:16">
      <c r="P4640" s="3"/>
    </row>
    <row r="4641" spans="16:16">
      <c r="P4641" s="3"/>
    </row>
    <row r="4642" spans="16:16">
      <c r="P4642" s="3"/>
    </row>
    <row r="4643" spans="16:16">
      <c r="P4643" s="3"/>
    </row>
    <row r="4644" spans="16:16">
      <c r="P4644" s="3"/>
    </row>
    <row r="4645" spans="16:16">
      <c r="P4645" s="3"/>
    </row>
    <row r="4646" spans="16:16">
      <c r="P4646" s="3"/>
    </row>
    <row r="4647" spans="16:16">
      <c r="P4647" s="3"/>
    </row>
    <row r="4648" spans="16:16">
      <c r="P4648" s="3"/>
    </row>
    <row r="4649" spans="16:16">
      <c r="P4649" s="3"/>
    </row>
    <row r="4650" spans="16:16">
      <c r="P4650" s="3"/>
    </row>
    <row r="4651" spans="16:16">
      <c r="P4651" s="3"/>
    </row>
    <row r="4652" spans="16:16">
      <c r="P4652" s="3"/>
    </row>
    <row r="4653" spans="16:16">
      <c r="P4653" s="3"/>
    </row>
    <row r="4654" spans="16:16">
      <c r="P4654" s="3"/>
    </row>
    <row r="4655" spans="16:16">
      <c r="P4655" s="3"/>
    </row>
    <row r="4656" spans="16:16">
      <c r="P4656" s="3"/>
    </row>
    <row r="4657" spans="16:16">
      <c r="P4657" s="3"/>
    </row>
    <row r="4658" spans="16:16">
      <c r="P4658" s="3"/>
    </row>
    <row r="4659" spans="16:16">
      <c r="P4659" s="3"/>
    </row>
    <row r="4660" spans="16:16">
      <c r="P4660" s="3"/>
    </row>
    <row r="4661" spans="16:16">
      <c r="P4661" s="3"/>
    </row>
    <row r="4662" spans="16:16">
      <c r="P4662" s="3"/>
    </row>
    <row r="4663" spans="16:16">
      <c r="P4663" s="3"/>
    </row>
    <row r="4664" spans="16:16">
      <c r="P4664" s="3"/>
    </row>
    <row r="4665" spans="16:16">
      <c r="P4665" s="3"/>
    </row>
    <row r="4666" spans="16:16">
      <c r="P4666" s="3"/>
    </row>
    <row r="4667" spans="16:16">
      <c r="P4667" s="3"/>
    </row>
    <row r="4668" spans="16:16">
      <c r="P4668" s="3"/>
    </row>
    <row r="4669" spans="16:16">
      <c r="P4669" s="3"/>
    </row>
    <row r="4670" spans="16:16">
      <c r="P4670" s="3"/>
    </row>
    <row r="4671" spans="16:16">
      <c r="P4671" s="3"/>
    </row>
    <row r="4672" spans="16:16">
      <c r="P4672" s="3"/>
    </row>
    <row r="4673" spans="16:16">
      <c r="P4673" s="3"/>
    </row>
    <row r="4674" spans="16:16">
      <c r="P4674" s="3"/>
    </row>
    <row r="4675" spans="16:16">
      <c r="P4675" s="3"/>
    </row>
    <row r="4676" spans="16:16">
      <c r="P4676" s="3"/>
    </row>
    <row r="4677" spans="16:16">
      <c r="P4677" s="3"/>
    </row>
    <row r="4678" spans="16:16">
      <c r="P4678" s="3"/>
    </row>
    <row r="4679" spans="16:16">
      <c r="P4679" s="3"/>
    </row>
    <row r="4680" spans="16:16">
      <c r="P4680" s="3"/>
    </row>
    <row r="4681" spans="16:16">
      <c r="P4681" s="3"/>
    </row>
    <row r="4682" spans="16:16">
      <c r="P4682" s="3"/>
    </row>
    <row r="4683" spans="16:16">
      <c r="P4683" s="3"/>
    </row>
    <row r="4684" spans="16:16">
      <c r="P4684" s="3"/>
    </row>
    <row r="4685" spans="16:16">
      <c r="P4685" s="3"/>
    </row>
    <row r="4686" spans="16:16">
      <c r="P4686" s="3"/>
    </row>
    <row r="4687" spans="16:16">
      <c r="P4687" s="3"/>
    </row>
    <row r="4688" spans="16:16">
      <c r="P4688" s="3"/>
    </row>
    <row r="4689" spans="16:16">
      <c r="P4689" s="3"/>
    </row>
    <row r="4690" spans="16:16">
      <c r="P4690" s="3"/>
    </row>
    <row r="4691" spans="16:16">
      <c r="P4691" s="3"/>
    </row>
    <row r="4692" spans="16:16">
      <c r="P4692" s="3"/>
    </row>
    <row r="4693" spans="16:16">
      <c r="P4693" s="3"/>
    </row>
    <row r="4694" spans="16:16">
      <c r="P4694" s="3"/>
    </row>
    <row r="4695" spans="16:16">
      <c r="P4695" s="3"/>
    </row>
    <row r="4696" spans="16:16">
      <c r="P4696" s="3"/>
    </row>
    <row r="4697" spans="16:16">
      <c r="P4697" s="3"/>
    </row>
    <row r="4698" spans="16:16">
      <c r="P4698" s="3"/>
    </row>
    <row r="4699" spans="16:16">
      <c r="P4699" s="3"/>
    </row>
    <row r="4700" spans="16:16">
      <c r="P4700" s="3"/>
    </row>
    <row r="4701" spans="16:16">
      <c r="P4701" s="3"/>
    </row>
    <row r="4702" spans="16:16">
      <c r="P4702" s="3"/>
    </row>
    <row r="4703" spans="16:16">
      <c r="P4703" s="3"/>
    </row>
    <row r="4704" spans="16:16">
      <c r="P4704" s="3"/>
    </row>
    <row r="4705" spans="16:16">
      <c r="P4705" s="3"/>
    </row>
    <row r="4706" spans="16:16">
      <c r="P4706" s="3"/>
    </row>
    <row r="4707" spans="16:16">
      <c r="P4707" s="3"/>
    </row>
    <row r="4708" spans="16:16">
      <c r="P4708" s="3"/>
    </row>
    <row r="4709" spans="16:16">
      <c r="P4709" s="3"/>
    </row>
    <row r="4710" spans="16:16">
      <c r="P4710" s="3"/>
    </row>
    <row r="4711" spans="16:16">
      <c r="P4711" s="3"/>
    </row>
    <row r="4712" spans="16:16">
      <c r="P4712" s="3"/>
    </row>
    <row r="4713" spans="16:16">
      <c r="P4713" s="3"/>
    </row>
    <row r="4714" spans="16:16">
      <c r="P4714" s="3"/>
    </row>
    <row r="4715" spans="16:16">
      <c r="P4715" s="3"/>
    </row>
    <row r="4716" spans="16:16">
      <c r="P4716" s="3"/>
    </row>
    <row r="4717" spans="16:16">
      <c r="P4717" s="3"/>
    </row>
    <row r="4718" spans="16:16">
      <c r="P4718" s="3"/>
    </row>
    <row r="4719" spans="16:16">
      <c r="P4719" s="3"/>
    </row>
    <row r="4720" spans="16:16">
      <c r="P4720" s="3"/>
    </row>
    <row r="4721" spans="16:16">
      <c r="P4721" s="3"/>
    </row>
    <row r="4722" spans="16:16">
      <c r="P4722" s="3"/>
    </row>
    <row r="4723" spans="16:16">
      <c r="P4723" s="3"/>
    </row>
    <row r="4724" spans="16:16">
      <c r="P4724" s="3"/>
    </row>
    <row r="4725" spans="16:16">
      <c r="P4725" s="3"/>
    </row>
    <row r="4726" spans="16:16">
      <c r="P4726" s="3"/>
    </row>
    <row r="4727" spans="16:16">
      <c r="P4727" s="3"/>
    </row>
    <row r="4728" spans="16:16">
      <c r="P4728" s="3"/>
    </row>
    <row r="4729" spans="16:16">
      <c r="P4729" s="3"/>
    </row>
    <row r="4730" spans="16:16">
      <c r="P4730" s="3"/>
    </row>
    <row r="4731" spans="16:16">
      <c r="P4731" s="3"/>
    </row>
    <row r="4732" spans="16:16">
      <c r="P4732" s="3"/>
    </row>
    <row r="4733" spans="16:16">
      <c r="P4733" s="3"/>
    </row>
    <row r="4734" spans="16:16">
      <c r="P4734" s="3"/>
    </row>
    <row r="4735" spans="16:16">
      <c r="P4735" s="3"/>
    </row>
    <row r="4736" spans="16:16">
      <c r="P4736" s="3"/>
    </row>
    <row r="4737" spans="16:16">
      <c r="P4737" s="3"/>
    </row>
    <row r="4738" spans="16:16">
      <c r="P4738" s="3"/>
    </row>
    <row r="4739" spans="16:16">
      <c r="P4739" s="3"/>
    </row>
    <row r="4740" spans="16:16">
      <c r="P4740" s="3"/>
    </row>
    <row r="4741" spans="16:16">
      <c r="P4741" s="3"/>
    </row>
    <row r="4742" spans="16:16">
      <c r="P4742" s="3"/>
    </row>
    <row r="4743" spans="16:16">
      <c r="P4743" s="3"/>
    </row>
    <row r="4744" spans="16:16">
      <c r="P4744" s="3"/>
    </row>
    <row r="4745" spans="16:16">
      <c r="P4745" s="3"/>
    </row>
    <row r="4746" spans="16:16">
      <c r="P4746" s="3"/>
    </row>
    <row r="4747" spans="16:16">
      <c r="P4747" s="3"/>
    </row>
    <row r="4748" spans="16:16">
      <c r="P4748" s="3"/>
    </row>
    <row r="4749" spans="16:16">
      <c r="P4749" s="3"/>
    </row>
    <row r="4750" spans="16:16">
      <c r="P4750" s="3"/>
    </row>
    <row r="4751" spans="16:16">
      <c r="P4751" s="3"/>
    </row>
    <row r="4752" spans="16:16">
      <c r="P4752" s="3"/>
    </row>
    <row r="4753" spans="16:16">
      <c r="P4753" s="3"/>
    </row>
    <row r="4754" spans="16:16">
      <c r="P4754" s="3"/>
    </row>
    <row r="4755" spans="16:16">
      <c r="P4755" s="3"/>
    </row>
    <row r="4756" spans="16:16">
      <c r="P4756" s="3"/>
    </row>
    <row r="4757" spans="16:16">
      <c r="P4757" s="3"/>
    </row>
    <row r="4758" spans="16:16">
      <c r="P4758" s="3"/>
    </row>
    <row r="4759" spans="16:16">
      <c r="P4759" s="3"/>
    </row>
    <row r="4760" spans="16:16">
      <c r="P4760" s="3"/>
    </row>
    <row r="4761" spans="16:16">
      <c r="P4761" s="3"/>
    </row>
    <row r="4762" spans="16:16">
      <c r="P4762" s="3"/>
    </row>
    <row r="4763" spans="16:16">
      <c r="P4763" s="3"/>
    </row>
    <row r="4764" spans="16:16">
      <c r="P4764" s="3"/>
    </row>
    <row r="4765" spans="16:16">
      <c r="P4765" s="3"/>
    </row>
    <row r="4766" spans="16:16">
      <c r="P4766" s="3"/>
    </row>
    <row r="4767" spans="16:16">
      <c r="P4767" s="3"/>
    </row>
    <row r="4768" spans="16:16">
      <c r="P4768" s="3"/>
    </row>
    <row r="4769" spans="16:16">
      <c r="P4769" s="3"/>
    </row>
    <row r="4770" spans="16:16">
      <c r="P4770" s="3"/>
    </row>
    <row r="4771" spans="16:16">
      <c r="P4771" s="3"/>
    </row>
    <row r="4772" spans="16:16">
      <c r="P4772" s="3"/>
    </row>
    <row r="4773" spans="16:16">
      <c r="P4773" s="3"/>
    </row>
    <row r="4774" spans="16:16">
      <c r="P4774" s="3"/>
    </row>
    <row r="4775" spans="16:16">
      <c r="P4775" s="3"/>
    </row>
    <row r="4776" spans="16:16">
      <c r="P4776" s="3"/>
    </row>
    <row r="4777" spans="16:16">
      <c r="P4777" s="3"/>
    </row>
    <row r="4778" spans="16:16">
      <c r="P4778" s="3"/>
    </row>
    <row r="4779" spans="16:16">
      <c r="P4779" s="3"/>
    </row>
    <row r="4780" spans="16:16">
      <c r="P4780" s="3"/>
    </row>
    <row r="4781" spans="16:16">
      <c r="P4781" s="3"/>
    </row>
    <row r="4782" spans="16:16">
      <c r="P4782" s="3"/>
    </row>
    <row r="4783" spans="16:16">
      <c r="P4783" s="3"/>
    </row>
    <row r="4784" spans="16:16">
      <c r="P4784" s="3"/>
    </row>
    <row r="4785" spans="16:16">
      <c r="P4785" s="3"/>
    </row>
    <row r="4786" spans="16:16">
      <c r="P4786" s="3"/>
    </row>
    <row r="4787" spans="16:16">
      <c r="P4787" s="3"/>
    </row>
    <row r="4788" spans="16:16">
      <c r="P4788" s="3"/>
    </row>
    <row r="4789" spans="16:16">
      <c r="P4789" s="3"/>
    </row>
    <row r="4790" spans="16:16">
      <c r="P4790" s="3"/>
    </row>
    <row r="4791" spans="16:16">
      <c r="P4791" s="3"/>
    </row>
    <row r="4792" spans="16:16">
      <c r="P4792" s="3"/>
    </row>
    <row r="4793" spans="16:16">
      <c r="P4793" s="3"/>
    </row>
    <row r="4794" spans="16:16">
      <c r="P4794" s="3"/>
    </row>
    <row r="4795" spans="16:16">
      <c r="P4795" s="3"/>
    </row>
    <row r="4796" spans="16:16">
      <c r="P4796" s="3"/>
    </row>
    <row r="4797" spans="16:16">
      <c r="P4797" s="3"/>
    </row>
    <row r="4798" spans="16:16">
      <c r="P4798" s="3"/>
    </row>
    <row r="4799" spans="16:16">
      <c r="P4799" s="3"/>
    </row>
    <row r="4800" spans="16:16">
      <c r="P4800" s="3"/>
    </row>
    <row r="4801" spans="16:16">
      <c r="P4801" s="3"/>
    </row>
    <row r="4802" spans="16:16">
      <c r="P4802" s="3"/>
    </row>
    <row r="4803" spans="16:16">
      <c r="P4803" s="3"/>
    </row>
    <row r="4804" spans="16:16">
      <c r="P4804" s="3"/>
    </row>
    <row r="4805" spans="16:16">
      <c r="P4805" s="3"/>
    </row>
    <row r="4806" spans="16:16">
      <c r="P4806" s="3"/>
    </row>
    <row r="4807" spans="16:16">
      <c r="P4807" s="3"/>
    </row>
    <row r="4808" spans="16:16">
      <c r="P4808" s="3"/>
    </row>
    <row r="4809" spans="16:16">
      <c r="P4809" s="3"/>
    </row>
    <row r="4810" spans="16:16">
      <c r="P4810" s="3"/>
    </row>
    <row r="4811" spans="16:16">
      <c r="P4811" s="3"/>
    </row>
    <row r="4812" spans="16:16">
      <c r="P4812" s="3"/>
    </row>
    <row r="4813" spans="16:16">
      <c r="P4813" s="3"/>
    </row>
    <row r="4814" spans="16:16">
      <c r="P4814" s="3"/>
    </row>
    <row r="4815" spans="16:16">
      <c r="P4815" s="3"/>
    </row>
    <row r="4816" spans="16:16">
      <c r="P4816" s="3"/>
    </row>
    <row r="4817" spans="16:16">
      <c r="P4817" s="3"/>
    </row>
    <row r="4818" spans="16:16">
      <c r="P4818" s="3"/>
    </row>
    <row r="4819" spans="16:16">
      <c r="P4819" s="3"/>
    </row>
    <row r="4820" spans="16:16">
      <c r="P4820" s="3"/>
    </row>
    <row r="4821" spans="16:16">
      <c r="P4821" s="3"/>
    </row>
    <row r="4822" spans="16:16">
      <c r="P4822" s="3"/>
    </row>
    <row r="4823" spans="16:16">
      <c r="P4823" s="3"/>
    </row>
    <row r="4824" spans="16:16">
      <c r="P4824" s="3"/>
    </row>
    <row r="4825" spans="16:16">
      <c r="P4825" s="3"/>
    </row>
    <row r="4826" spans="16:16">
      <c r="P4826" s="3"/>
    </row>
    <row r="4827" spans="16:16">
      <c r="P4827" s="3"/>
    </row>
    <row r="4828" spans="16:16">
      <c r="P4828" s="3"/>
    </row>
    <row r="4829" spans="16:16">
      <c r="P4829" s="3"/>
    </row>
    <row r="4830" spans="16:16">
      <c r="P4830" s="3"/>
    </row>
    <row r="4831" spans="16:16">
      <c r="P4831" s="3"/>
    </row>
    <row r="4832" spans="16:16">
      <c r="P4832" s="3"/>
    </row>
    <row r="4833" spans="16:16">
      <c r="P4833" s="3"/>
    </row>
    <row r="4834" spans="16:16">
      <c r="P4834" s="3"/>
    </row>
    <row r="4835" spans="16:16">
      <c r="P4835" s="3"/>
    </row>
    <row r="4836" spans="16:16">
      <c r="P4836" s="3"/>
    </row>
    <row r="4837" spans="16:16">
      <c r="P4837" s="3"/>
    </row>
    <row r="4838" spans="16:16">
      <c r="P4838" s="3"/>
    </row>
    <row r="4839" spans="16:16">
      <c r="P4839" s="3"/>
    </row>
    <row r="4840" spans="16:16">
      <c r="P4840" s="3"/>
    </row>
    <row r="4841" spans="16:16">
      <c r="P4841" s="3"/>
    </row>
    <row r="4842" spans="16:16">
      <c r="P4842" s="3"/>
    </row>
    <row r="4843" spans="16:16">
      <c r="P4843" s="3"/>
    </row>
    <row r="4844" spans="16:16">
      <c r="P4844" s="3"/>
    </row>
    <row r="4845" spans="16:16">
      <c r="P4845" s="3"/>
    </row>
    <row r="4846" spans="16:16">
      <c r="P4846" s="3"/>
    </row>
    <row r="4847" spans="16:16">
      <c r="P4847" s="3"/>
    </row>
    <row r="4848" spans="16:16">
      <c r="P4848" s="3"/>
    </row>
    <row r="4849" spans="16:16">
      <c r="P4849" s="3"/>
    </row>
    <row r="4850" spans="16:16">
      <c r="P4850" s="3"/>
    </row>
    <row r="4851" spans="16:16">
      <c r="P4851" s="3"/>
    </row>
    <row r="4852" spans="16:16">
      <c r="P4852" s="3"/>
    </row>
    <row r="4853" spans="16:16">
      <c r="P4853" s="3"/>
    </row>
    <row r="4854" spans="16:16">
      <c r="P4854" s="3"/>
    </row>
    <row r="4855" spans="16:16">
      <c r="P4855" s="3"/>
    </row>
    <row r="4856" spans="16:16">
      <c r="P4856" s="3"/>
    </row>
    <row r="4857" spans="16:16">
      <c r="P4857" s="3"/>
    </row>
    <row r="4858" spans="16:16">
      <c r="P4858" s="3"/>
    </row>
    <row r="4859" spans="16:16">
      <c r="P4859" s="3"/>
    </row>
    <row r="4860" spans="16:16">
      <c r="P4860" s="3"/>
    </row>
    <row r="4861" spans="16:16">
      <c r="P4861" s="3"/>
    </row>
    <row r="4862" spans="16:16">
      <c r="P4862" s="3"/>
    </row>
    <row r="4863" spans="16:16">
      <c r="P4863" s="3"/>
    </row>
    <row r="4864" spans="16:16">
      <c r="P4864" s="3"/>
    </row>
    <row r="4865" spans="16:16">
      <c r="P4865" s="3"/>
    </row>
    <row r="4866" spans="16:16">
      <c r="P4866" s="3"/>
    </row>
    <row r="4867" spans="16:16">
      <c r="P4867" s="3"/>
    </row>
    <row r="4868" spans="16:16">
      <c r="P4868" s="3"/>
    </row>
    <row r="4869" spans="16:16">
      <c r="P4869" s="3"/>
    </row>
    <row r="4870" spans="16:16">
      <c r="P4870" s="3"/>
    </row>
    <row r="4871" spans="16:16">
      <c r="P4871" s="3"/>
    </row>
    <row r="4872" spans="16:16">
      <c r="P4872" s="3"/>
    </row>
    <row r="4873" spans="16:16">
      <c r="P4873" s="3"/>
    </row>
    <row r="4874" spans="16:16">
      <c r="P4874" s="3"/>
    </row>
    <row r="4875" spans="16:16">
      <c r="P4875" s="3"/>
    </row>
    <row r="4876" spans="16:16">
      <c r="P4876" s="3"/>
    </row>
    <row r="4877" spans="16:16">
      <c r="P4877" s="3"/>
    </row>
    <row r="4878" spans="16:16">
      <c r="P4878" s="3"/>
    </row>
    <row r="4879" spans="16:16">
      <c r="P4879" s="3"/>
    </row>
    <row r="4880" spans="16:16">
      <c r="P4880" s="3"/>
    </row>
    <row r="4881" spans="16:16">
      <c r="P4881" s="3"/>
    </row>
    <row r="4882" spans="16:16">
      <c r="P4882" s="3"/>
    </row>
    <row r="4883" spans="16:16">
      <c r="P4883" s="3"/>
    </row>
    <row r="4884" spans="16:16">
      <c r="P4884" s="3"/>
    </row>
    <row r="4885" spans="16:16">
      <c r="P4885" s="3"/>
    </row>
    <row r="4886" spans="16:16">
      <c r="P4886" s="3"/>
    </row>
    <row r="4887" spans="16:16">
      <c r="P4887" s="3"/>
    </row>
    <row r="4888" spans="16:16">
      <c r="P4888" s="3"/>
    </row>
    <row r="4889" spans="16:16">
      <c r="P4889" s="3"/>
    </row>
    <row r="4890" spans="16:16">
      <c r="P4890" s="3"/>
    </row>
    <row r="4891" spans="16:16">
      <c r="P4891" s="3"/>
    </row>
    <row r="4892" spans="16:16">
      <c r="P4892" s="3"/>
    </row>
    <row r="4893" spans="16:16">
      <c r="P4893" s="3"/>
    </row>
    <row r="4894" spans="16:16">
      <c r="P4894" s="3"/>
    </row>
    <row r="4895" spans="16:16">
      <c r="P4895" s="3"/>
    </row>
    <row r="4896" spans="16:16">
      <c r="P4896" s="3"/>
    </row>
    <row r="4897" spans="16:16">
      <c r="P4897" s="3"/>
    </row>
    <row r="4898" spans="16:16">
      <c r="P4898" s="3"/>
    </row>
    <row r="4899" spans="16:16">
      <c r="P4899" s="3"/>
    </row>
    <row r="4900" spans="16:16">
      <c r="P4900" s="3"/>
    </row>
    <row r="4901" spans="16:16">
      <c r="P4901" s="3"/>
    </row>
    <row r="4902" spans="16:16">
      <c r="P4902" s="3"/>
    </row>
    <row r="4903" spans="16:16">
      <c r="P4903" s="3"/>
    </row>
    <row r="4904" spans="16:16">
      <c r="P4904" s="3"/>
    </row>
    <row r="4905" spans="16:16">
      <c r="P4905" s="3"/>
    </row>
    <row r="4906" spans="16:16">
      <c r="P4906" s="3"/>
    </row>
    <row r="4907" spans="16:16">
      <c r="P4907" s="3"/>
    </row>
    <row r="4908" spans="16:16">
      <c r="P4908" s="3"/>
    </row>
    <row r="4909" spans="16:16">
      <c r="P4909" s="3"/>
    </row>
    <row r="4910" spans="16:16">
      <c r="P4910" s="3"/>
    </row>
    <row r="4911" spans="16:16">
      <c r="P4911" s="3"/>
    </row>
    <row r="4912" spans="16:16">
      <c r="P4912" s="3"/>
    </row>
    <row r="4913" spans="16:16">
      <c r="P4913" s="3"/>
    </row>
    <row r="4914" spans="16:16">
      <c r="P4914" s="3"/>
    </row>
    <row r="4915" spans="16:16">
      <c r="P4915" s="3"/>
    </row>
    <row r="4916" spans="16:16">
      <c r="P4916" s="3"/>
    </row>
    <row r="4917" spans="16:16">
      <c r="P4917" s="3"/>
    </row>
    <row r="4918" spans="16:16">
      <c r="P4918" s="3"/>
    </row>
    <row r="4919" spans="16:16">
      <c r="P4919" s="3"/>
    </row>
    <row r="4920" spans="16:16">
      <c r="P4920" s="3"/>
    </row>
    <row r="4921" spans="16:16">
      <c r="P4921" s="3"/>
    </row>
    <row r="4922" spans="16:16">
      <c r="P4922" s="3"/>
    </row>
    <row r="4923" spans="16:16">
      <c r="P4923" s="3"/>
    </row>
    <row r="4924" spans="16:16">
      <c r="P4924" s="3"/>
    </row>
    <row r="4925" spans="16:16">
      <c r="P4925" s="3"/>
    </row>
    <row r="4926" spans="16:16">
      <c r="P4926" s="3"/>
    </row>
    <row r="4927" spans="16:16">
      <c r="P4927" s="3"/>
    </row>
    <row r="4928" spans="16:16">
      <c r="P4928" s="3"/>
    </row>
    <row r="4929" spans="16:16">
      <c r="P4929" s="3"/>
    </row>
    <row r="4930" spans="16:16">
      <c r="P4930" s="3"/>
    </row>
    <row r="4931" spans="16:16">
      <c r="P4931" s="3"/>
    </row>
    <row r="4932" spans="16:16">
      <c r="P4932" s="3"/>
    </row>
    <row r="4933" spans="16:16">
      <c r="P4933" s="3"/>
    </row>
    <row r="4934" spans="16:16">
      <c r="P4934" s="3"/>
    </row>
    <row r="4935" spans="16:16">
      <c r="P4935" s="3"/>
    </row>
    <row r="4936" spans="16:16">
      <c r="P4936" s="3"/>
    </row>
    <row r="4937" spans="16:16">
      <c r="P4937" s="3"/>
    </row>
    <row r="4938" spans="16:16">
      <c r="P4938" s="3"/>
    </row>
    <row r="4939" spans="16:16">
      <c r="P4939" s="3"/>
    </row>
    <row r="4940" spans="16:16">
      <c r="P4940" s="3"/>
    </row>
    <row r="4941" spans="16:16">
      <c r="P4941" s="3"/>
    </row>
    <row r="4942" spans="16:16">
      <c r="P4942" s="3"/>
    </row>
    <row r="4943" spans="16:16">
      <c r="P4943" s="3"/>
    </row>
    <row r="4944" spans="16:16">
      <c r="P4944" s="3"/>
    </row>
    <row r="4945" spans="16:16">
      <c r="P4945" s="3"/>
    </row>
    <row r="4946" spans="16:16">
      <c r="P4946" s="3"/>
    </row>
    <row r="4947" spans="16:16">
      <c r="P4947" s="3"/>
    </row>
    <row r="4948" spans="16:16">
      <c r="P4948" s="3"/>
    </row>
    <row r="4949" spans="16:16">
      <c r="P4949" s="3"/>
    </row>
    <row r="4950" spans="16:16">
      <c r="P4950" s="3"/>
    </row>
    <row r="4951" spans="16:16">
      <c r="P4951" s="3"/>
    </row>
    <row r="4952" spans="16:16">
      <c r="P4952" s="3"/>
    </row>
    <row r="4953" spans="16:16">
      <c r="P4953" s="3"/>
    </row>
    <row r="4954" spans="16:16">
      <c r="P4954" s="3"/>
    </row>
    <row r="4955" spans="16:16">
      <c r="P4955" s="3"/>
    </row>
    <row r="4956" spans="16:16">
      <c r="P4956" s="3"/>
    </row>
    <row r="4957" spans="16:16">
      <c r="P4957" s="3"/>
    </row>
    <row r="4958" spans="16:16">
      <c r="P4958" s="3"/>
    </row>
    <row r="4959" spans="16:16">
      <c r="P4959" s="3"/>
    </row>
    <row r="4960" spans="16:16">
      <c r="P4960" s="3"/>
    </row>
    <row r="4961" spans="16:16">
      <c r="P4961" s="3"/>
    </row>
    <row r="4962" spans="16:16">
      <c r="P4962" s="3"/>
    </row>
    <row r="4963" spans="16:16">
      <c r="P4963" s="3"/>
    </row>
    <row r="4964" spans="16:16">
      <c r="P4964" s="3"/>
    </row>
    <row r="4965" spans="16:16">
      <c r="P4965" s="3"/>
    </row>
    <row r="4966" spans="16:16">
      <c r="P4966" s="3"/>
    </row>
    <row r="4967" spans="16:16">
      <c r="P4967" s="3"/>
    </row>
    <row r="4968" spans="16:16">
      <c r="P4968" s="3"/>
    </row>
    <row r="4969" spans="16:16">
      <c r="P4969" s="3"/>
    </row>
    <row r="4970" spans="16:16">
      <c r="P4970" s="3"/>
    </row>
    <row r="4971" spans="16:16">
      <c r="P4971" s="3"/>
    </row>
    <row r="4972" spans="16:16">
      <c r="P4972" s="3"/>
    </row>
    <row r="4973" spans="16:16">
      <c r="P4973" s="3"/>
    </row>
    <row r="4974" spans="16:16">
      <c r="P4974" s="3"/>
    </row>
    <row r="4975" spans="16:16">
      <c r="P4975" s="3"/>
    </row>
    <row r="4976" spans="16:16">
      <c r="P4976" s="3"/>
    </row>
    <row r="4977" spans="16:16">
      <c r="P4977" s="3"/>
    </row>
    <row r="4978" spans="16:16">
      <c r="P4978" s="3"/>
    </row>
    <row r="4979" spans="16:16">
      <c r="P4979" s="3"/>
    </row>
    <row r="4980" spans="16:16">
      <c r="P4980" s="3"/>
    </row>
    <row r="4981" spans="16:16">
      <c r="P4981" s="3"/>
    </row>
    <row r="4982" spans="16:16">
      <c r="P4982" s="3"/>
    </row>
    <row r="4983" spans="16:16">
      <c r="P4983" s="3"/>
    </row>
    <row r="4984" spans="16:16">
      <c r="P4984" s="3"/>
    </row>
    <row r="4985" spans="16:16">
      <c r="P4985" s="3"/>
    </row>
    <row r="4986" spans="16:16">
      <c r="P4986" s="3"/>
    </row>
    <row r="4987" spans="16:16">
      <c r="P4987" s="3"/>
    </row>
    <row r="4988" spans="16:16">
      <c r="P4988" s="3"/>
    </row>
    <row r="4989" spans="16:16">
      <c r="P4989" s="3"/>
    </row>
    <row r="4990" spans="16:16">
      <c r="P4990" s="3"/>
    </row>
    <row r="4991" spans="16:16">
      <c r="P4991" s="3"/>
    </row>
    <row r="4992" spans="16:16">
      <c r="P4992" s="3"/>
    </row>
    <row r="4993" spans="16:16">
      <c r="P4993" s="3"/>
    </row>
    <row r="4994" spans="16:16">
      <c r="P4994" s="3"/>
    </row>
    <row r="4995" spans="16:16">
      <c r="P4995" s="3"/>
    </row>
    <row r="4996" spans="16:16">
      <c r="P4996" s="3"/>
    </row>
    <row r="4997" spans="16:16">
      <c r="P4997" s="3"/>
    </row>
    <row r="4998" spans="16:16">
      <c r="P4998" s="3"/>
    </row>
    <row r="4999" spans="16:16">
      <c r="P4999" s="3"/>
    </row>
    <row r="5000" spans="16:16">
      <c r="P5000" s="3"/>
    </row>
    <row r="5001" spans="16:16">
      <c r="P5001" s="3"/>
    </row>
    <row r="5002" spans="16:16">
      <c r="P5002" s="3"/>
    </row>
    <row r="5003" spans="16:16">
      <c r="P5003" s="3"/>
    </row>
    <row r="5004" spans="16:16">
      <c r="P5004" s="3"/>
    </row>
    <row r="5005" spans="16:16">
      <c r="P5005" s="3"/>
    </row>
    <row r="5006" spans="16:16">
      <c r="P5006" s="3"/>
    </row>
    <row r="5007" spans="16:16">
      <c r="P5007" s="3"/>
    </row>
    <row r="5008" spans="16:16">
      <c r="P5008" s="3"/>
    </row>
    <row r="5009" spans="16:16">
      <c r="P5009" s="3"/>
    </row>
    <row r="5010" spans="16:16">
      <c r="P5010" s="3"/>
    </row>
    <row r="5011" spans="16:16">
      <c r="P5011" s="3"/>
    </row>
    <row r="5012" spans="16:16">
      <c r="P5012" s="3"/>
    </row>
    <row r="5013" spans="16:16">
      <c r="P5013" s="3"/>
    </row>
    <row r="5014" spans="16:16">
      <c r="P5014" s="3"/>
    </row>
    <row r="5015" spans="16:16">
      <c r="P5015" s="3"/>
    </row>
    <row r="5016" spans="16:16">
      <c r="P5016" s="3"/>
    </row>
    <row r="5017" spans="16:16">
      <c r="P5017" s="3"/>
    </row>
    <row r="5018" spans="16:16">
      <c r="P5018" s="3"/>
    </row>
    <row r="5019" spans="16:16">
      <c r="P5019" s="3"/>
    </row>
    <row r="5020" spans="16:16">
      <c r="P5020" s="3"/>
    </row>
    <row r="5021" spans="16:16">
      <c r="P5021" s="3"/>
    </row>
    <row r="5022" spans="16:16">
      <c r="P5022" s="3"/>
    </row>
    <row r="5023" spans="16:16">
      <c r="P5023" s="3"/>
    </row>
    <row r="5024" spans="16:16">
      <c r="P5024" s="3"/>
    </row>
    <row r="5025" spans="16:16">
      <c r="P5025" s="3"/>
    </row>
    <row r="5026" spans="16:16">
      <c r="P5026" s="3"/>
    </row>
    <row r="5027" spans="16:16">
      <c r="P5027" s="3"/>
    </row>
    <row r="5028" spans="16:16">
      <c r="P5028" s="3"/>
    </row>
    <row r="5029" spans="16:16">
      <c r="P5029" s="3"/>
    </row>
    <row r="5030" spans="16:16">
      <c r="P5030" s="3"/>
    </row>
    <row r="5031" spans="16:16">
      <c r="P5031" s="3"/>
    </row>
    <row r="5032" spans="16:16">
      <c r="P5032" s="3"/>
    </row>
    <row r="5033" spans="16:16">
      <c r="P5033" s="3"/>
    </row>
    <row r="5034" spans="16:16">
      <c r="P5034" s="3"/>
    </row>
    <row r="5035" spans="16:16">
      <c r="P5035" s="3"/>
    </row>
    <row r="5036" spans="16:16">
      <c r="P5036" s="3"/>
    </row>
    <row r="5037" spans="16:16">
      <c r="P5037" s="3"/>
    </row>
    <row r="5038" spans="16:16">
      <c r="P5038" s="3"/>
    </row>
    <row r="5039" spans="16:16">
      <c r="P5039" s="3"/>
    </row>
    <row r="5040" spans="16:16">
      <c r="P5040" s="3"/>
    </row>
    <row r="5041" spans="16:16">
      <c r="P5041" s="3"/>
    </row>
    <row r="5042" spans="16:16">
      <c r="P5042" s="3"/>
    </row>
    <row r="5043" spans="16:16">
      <c r="P5043" s="3"/>
    </row>
    <row r="5044" spans="16:16">
      <c r="P5044" s="3"/>
    </row>
    <row r="5045" spans="16:16">
      <c r="P5045" s="3"/>
    </row>
    <row r="5046" spans="16:16">
      <c r="P5046" s="3"/>
    </row>
    <row r="5047" spans="16:16">
      <c r="P5047" s="3"/>
    </row>
    <row r="5048" spans="16:16">
      <c r="P5048" s="3"/>
    </row>
    <row r="5049" spans="16:16">
      <c r="P5049" s="3"/>
    </row>
    <row r="5050" spans="16:16">
      <c r="P5050" s="3"/>
    </row>
    <row r="5051" spans="16:16">
      <c r="P5051" s="3"/>
    </row>
    <row r="5052" spans="16:16">
      <c r="P5052" s="3"/>
    </row>
    <row r="5053" spans="16:16">
      <c r="P5053" s="3"/>
    </row>
    <row r="5054" spans="16:16">
      <c r="P5054" s="3"/>
    </row>
    <row r="5055" spans="16:16">
      <c r="P5055" s="3"/>
    </row>
    <row r="5056" spans="16:16">
      <c r="P5056" s="3"/>
    </row>
    <row r="5057" spans="16:16">
      <c r="P5057" s="3"/>
    </row>
    <row r="5058" spans="16:16">
      <c r="P5058" s="3"/>
    </row>
    <row r="5059" spans="16:16">
      <c r="P5059" s="3"/>
    </row>
    <row r="5060" spans="16:16">
      <c r="P5060" s="3"/>
    </row>
    <row r="5061" spans="16:16">
      <c r="P5061" s="3"/>
    </row>
    <row r="5062" spans="16:16">
      <c r="P5062" s="3"/>
    </row>
    <row r="5063" spans="16:16">
      <c r="P5063" s="3"/>
    </row>
    <row r="5064" spans="16:16">
      <c r="P5064" s="3"/>
    </row>
    <row r="5065" spans="16:16">
      <c r="P5065" s="3"/>
    </row>
    <row r="5066" spans="16:16">
      <c r="P5066" s="3"/>
    </row>
    <row r="5067" spans="16:16">
      <c r="P5067" s="3"/>
    </row>
    <row r="5068" spans="16:16">
      <c r="P5068" s="3"/>
    </row>
    <row r="5069" spans="16:16">
      <c r="P5069" s="3"/>
    </row>
    <row r="5070" spans="16:16">
      <c r="P5070" s="3"/>
    </row>
    <row r="5071" spans="16:16">
      <c r="P5071" s="3"/>
    </row>
    <row r="5072" spans="16:16">
      <c r="P5072" s="3"/>
    </row>
    <row r="5073" spans="16:16">
      <c r="P5073" s="3"/>
    </row>
    <row r="5074" spans="16:16">
      <c r="P5074" s="3"/>
    </row>
    <row r="5075" spans="16:16">
      <c r="P5075" s="3"/>
    </row>
    <row r="5076" spans="16:16">
      <c r="P5076" s="3"/>
    </row>
    <row r="5077" spans="16:16">
      <c r="P5077" s="3"/>
    </row>
    <row r="5078" spans="16:16">
      <c r="P5078" s="3"/>
    </row>
    <row r="5079" spans="16:16">
      <c r="P5079" s="3"/>
    </row>
    <row r="5080" spans="16:16">
      <c r="P5080" s="3"/>
    </row>
    <row r="5081" spans="16:16">
      <c r="P5081" s="3"/>
    </row>
    <row r="5082" spans="16:16">
      <c r="P5082" s="3"/>
    </row>
    <row r="5083" spans="16:16">
      <c r="P5083" s="3"/>
    </row>
    <row r="5084" spans="16:16">
      <c r="P5084" s="3"/>
    </row>
    <row r="5085" spans="16:16">
      <c r="P5085" s="3"/>
    </row>
    <row r="5086" spans="16:16">
      <c r="P5086" s="3"/>
    </row>
    <row r="5087" spans="16:16">
      <c r="P5087" s="3"/>
    </row>
    <row r="5088" spans="16:16">
      <c r="P5088" s="3"/>
    </row>
    <row r="5089" spans="16:16">
      <c r="P5089" s="3"/>
    </row>
    <row r="5090" spans="16:16">
      <c r="P5090" s="3"/>
    </row>
    <row r="5091" spans="16:16">
      <c r="P5091" s="3"/>
    </row>
    <row r="5092" spans="16:16">
      <c r="P5092" s="3"/>
    </row>
    <row r="5093" spans="16:16">
      <c r="P5093" s="3"/>
    </row>
    <row r="5094" spans="16:16">
      <c r="P5094" s="3"/>
    </row>
    <row r="5095" spans="16:16">
      <c r="P5095" s="3"/>
    </row>
    <row r="5096" spans="16:16">
      <c r="P5096" s="3"/>
    </row>
    <row r="5097" spans="16:16">
      <c r="P5097" s="3"/>
    </row>
    <row r="5098" spans="16:16">
      <c r="P5098" s="3"/>
    </row>
    <row r="5099" spans="16:16">
      <c r="P5099" s="3"/>
    </row>
    <row r="5100" spans="16:16">
      <c r="P5100" s="3"/>
    </row>
    <row r="5101" spans="16:16">
      <c r="P5101" s="3"/>
    </row>
    <row r="5102" spans="16:16">
      <c r="P5102" s="3"/>
    </row>
    <row r="5103" spans="16:16">
      <c r="P5103" s="3"/>
    </row>
    <row r="5104" spans="16:16">
      <c r="P5104" s="3"/>
    </row>
    <row r="5105" spans="16:16">
      <c r="P5105" s="3"/>
    </row>
    <row r="5106" spans="16:16">
      <c r="P5106" s="3"/>
    </row>
    <row r="5107" spans="16:16">
      <c r="P5107" s="3"/>
    </row>
    <row r="5108" spans="16:16">
      <c r="P5108" s="3"/>
    </row>
    <row r="5109" spans="16:16">
      <c r="P5109" s="3"/>
    </row>
    <row r="5110" spans="16:16">
      <c r="P5110" s="3"/>
    </row>
    <row r="5111" spans="16:16">
      <c r="P5111" s="3"/>
    </row>
    <row r="5112" spans="16:16">
      <c r="P5112" s="3"/>
    </row>
    <row r="5113" spans="16:16">
      <c r="P5113" s="3"/>
    </row>
    <row r="5114" spans="16:16">
      <c r="P5114" s="3"/>
    </row>
    <row r="5115" spans="16:16">
      <c r="P5115" s="3"/>
    </row>
    <row r="5116" spans="16:16">
      <c r="P5116" s="3"/>
    </row>
    <row r="5117" spans="16:16">
      <c r="P5117" s="3"/>
    </row>
    <row r="5118" spans="16:16">
      <c r="P5118" s="3"/>
    </row>
    <row r="5119" spans="16:16">
      <c r="P5119" s="3"/>
    </row>
    <row r="5120" spans="16:16">
      <c r="P5120" s="3"/>
    </row>
    <row r="5121" spans="16:16">
      <c r="P5121" s="3"/>
    </row>
    <row r="5122" spans="16:16">
      <c r="P5122" s="3"/>
    </row>
    <row r="5123" spans="16:16">
      <c r="P5123" s="3"/>
    </row>
    <row r="5124" spans="16:16">
      <c r="P5124" s="3"/>
    </row>
    <row r="5125" spans="16:16">
      <c r="P5125" s="3"/>
    </row>
    <row r="5126" spans="16:16">
      <c r="P5126" s="3"/>
    </row>
    <row r="5127" spans="16:16">
      <c r="P5127" s="3"/>
    </row>
    <row r="5128" spans="16:16">
      <c r="P5128" s="3"/>
    </row>
    <row r="5129" spans="16:16">
      <c r="P5129" s="3"/>
    </row>
    <row r="5130" spans="16:16">
      <c r="P5130" s="3"/>
    </row>
    <row r="5131" spans="16:16">
      <c r="P5131" s="3"/>
    </row>
    <row r="5132" spans="16:16">
      <c r="P5132" s="3"/>
    </row>
    <row r="5133" spans="16:16">
      <c r="P5133" s="3"/>
    </row>
    <row r="5134" spans="16:16">
      <c r="P5134" s="3"/>
    </row>
    <row r="5135" spans="16:16">
      <c r="P5135" s="3"/>
    </row>
    <row r="5136" spans="16:16">
      <c r="P5136" s="3"/>
    </row>
    <row r="5137" spans="16:16">
      <c r="P5137" s="3"/>
    </row>
    <row r="5138" spans="16:16">
      <c r="P5138" s="3"/>
    </row>
    <row r="5139" spans="16:16">
      <c r="P5139" s="3"/>
    </row>
    <row r="5140" spans="16:16">
      <c r="P5140" s="3"/>
    </row>
    <row r="5141" spans="16:16">
      <c r="P5141" s="3"/>
    </row>
    <row r="5142" spans="16:16">
      <c r="P5142" s="3"/>
    </row>
    <row r="5143" spans="16:16">
      <c r="P5143" s="3"/>
    </row>
    <row r="5144" spans="16:16">
      <c r="P5144" s="3"/>
    </row>
    <row r="5145" spans="16:16">
      <c r="P5145" s="3"/>
    </row>
    <row r="5146" spans="16:16">
      <c r="P5146" s="3"/>
    </row>
    <row r="5147" spans="16:16">
      <c r="P5147" s="3"/>
    </row>
    <row r="5148" spans="16:16">
      <c r="P5148" s="3"/>
    </row>
    <row r="5149" spans="16:16">
      <c r="P5149" s="3"/>
    </row>
    <row r="5150" spans="16:16">
      <c r="P5150" s="3"/>
    </row>
    <row r="5151" spans="16:16">
      <c r="P5151" s="3"/>
    </row>
    <row r="5152" spans="16:16">
      <c r="P5152" s="3"/>
    </row>
    <row r="5153" spans="16:16">
      <c r="P5153" s="3"/>
    </row>
    <row r="5154" spans="16:16">
      <c r="P5154" s="3"/>
    </row>
    <row r="5155" spans="16:16">
      <c r="P5155" s="3"/>
    </row>
    <row r="5156" spans="16:16">
      <c r="P5156" s="3"/>
    </row>
    <row r="5157" spans="16:16">
      <c r="P5157" s="3"/>
    </row>
    <row r="5158" spans="16:16">
      <c r="P5158" s="3"/>
    </row>
    <row r="5159" spans="16:16">
      <c r="P5159" s="3"/>
    </row>
    <row r="5160" spans="16:16">
      <c r="P5160" s="3"/>
    </row>
    <row r="5161" spans="16:16">
      <c r="P5161" s="3"/>
    </row>
    <row r="5162" spans="16:16">
      <c r="P5162" s="3"/>
    </row>
    <row r="5163" spans="16:16">
      <c r="P5163" s="3"/>
    </row>
    <row r="5164" spans="16:16">
      <c r="P5164" s="3"/>
    </row>
    <row r="5165" spans="16:16">
      <c r="P5165" s="3"/>
    </row>
    <row r="5166" spans="16:16">
      <c r="P5166" s="3"/>
    </row>
    <row r="5167" spans="16:16">
      <c r="P5167" s="3"/>
    </row>
    <row r="5168" spans="16:16">
      <c r="P5168" s="3"/>
    </row>
    <row r="5169" spans="16:16">
      <c r="P5169" s="3"/>
    </row>
    <row r="5170" spans="16:16">
      <c r="P5170" s="3"/>
    </row>
    <row r="5171" spans="16:16">
      <c r="P5171" s="3"/>
    </row>
    <row r="5172" spans="16:16">
      <c r="P5172" s="3"/>
    </row>
    <row r="5173" spans="16:16">
      <c r="P5173" s="3"/>
    </row>
    <row r="5174" spans="16:16">
      <c r="P5174" s="3"/>
    </row>
    <row r="5175" spans="16:16">
      <c r="P5175" s="3"/>
    </row>
    <row r="5176" spans="16:16">
      <c r="P5176" s="3"/>
    </row>
    <row r="5177" spans="16:16">
      <c r="P5177" s="3"/>
    </row>
    <row r="5178" spans="16:16">
      <c r="P5178" s="3"/>
    </row>
    <row r="5179" spans="16:16">
      <c r="P5179" s="3"/>
    </row>
    <row r="5180" spans="16:16">
      <c r="P5180" s="3"/>
    </row>
    <row r="5181" spans="16:16">
      <c r="P5181" s="3"/>
    </row>
    <row r="5182" spans="16:16">
      <c r="P5182" s="3"/>
    </row>
    <row r="5183" spans="16:16">
      <c r="P5183" s="3"/>
    </row>
    <row r="5184" spans="16:16">
      <c r="P5184" s="3"/>
    </row>
    <row r="5185" spans="16:16">
      <c r="P5185" s="3"/>
    </row>
    <row r="5186" spans="16:16">
      <c r="P5186" s="3"/>
    </row>
    <row r="5187" spans="16:16">
      <c r="P5187" s="3"/>
    </row>
    <row r="5188" spans="16:16">
      <c r="P5188" s="3"/>
    </row>
    <row r="5189" spans="16:16">
      <c r="P5189" s="3"/>
    </row>
    <row r="5190" spans="16:16">
      <c r="P5190" s="3"/>
    </row>
    <row r="5191" spans="16:16">
      <c r="P5191" s="3"/>
    </row>
    <row r="5192" spans="16:16">
      <c r="P5192" s="3"/>
    </row>
    <row r="5193" spans="16:16">
      <c r="P5193" s="3"/>
    </row>
    <row r="5194" spans="16:16">
      <c r="P5194" s="3"/>
    </row>
    <row r="5195" spans="16:16">
      <c r="P5195" s="3"/>
    </row>
    <row r="5196" spans="16:16">
      <c r="P5196" s="3"/>
    </row>
    <row r="5197" spans="16:16">
      <c r="P5197" s="3"/>
    </row>
    <row r="5198" spans="16:16">
      <c r="P5198" s="3"/>
    </row>
    <row r="5199" spans="16:16">
      <c r="P5199" s="3"/>
    </row>
    <row r="5200" spans="16:16">
      <c r="P5200" s="3"/>
    </row>
    <row r="5201" spans="16:16">
      <c r="P5201" s="3"/>
    </row>
    <row r="5202" spans="16:16">
      <c r="P5202" s="3"/>
    </row>
    <row r="5203" spans="16:16">
      <c r="P5203" s="3"/>
    </row>
    <row r="5204" spans="16:16">
      <c r="P5204" s="3"/>
    </row>
    <row r="5205" spans="16:16">
      <c r="P5205" s="3"/>
    </row>
    <row r="5206" spans="16:16">
      <c r="P5206" s="3"/>
    </row>
    <row r="5207" spans="16:16">
      <c r="P5207" s="3"/>
    </row>
    <row r="5208" spans="16:16">
      <c r="P5208" s="3"/>
    </row>
    <row r="5209" spans="16:16">
      <c r="P5209" s="3"/>
    </row>
    <row r="5210" spans="16:16">
      <c r="P5210" s="3"/>
    </row>
    <row r="5211" spans="16:16">
      <c r="P5211" s="3"/>
    </row>
    <row r="5212" spans="16:16">
      <c r="P5212" s="3"/>
    </row>
    <row r="5213" spans="16:16">
      <c r="P5213" s="3"/>
    </row>
    <row r="5214" spans="16:16">
      <c r="P5214" s="3"/>
    </row>
    <row r="5215" spans="16:16">
      <c r="P5215" s="3"/>
    </row>
    <row r="5216" spans="16:16">
      <c r="P5216" s="3"/>
    </row>
    <row r="5217" spans="16:16">
      <c r="P5217" s="3"/>
    </row>
    <row r="5218" spans="16:16">
      <c r="P5218" s="3"/>
    </row>
    <row r="5219" spans="16:16">
      <c r="P5219" s="3"/>
    </row>
    <row r="5220" spans="16:16">
      <c r="P5220" s="3"/>
    </row>
    <row r="5221" spans="16:16">
      <c r="P5221" s="3"/>
    </row>
    <row r="5222" spans="16:16">
      <c r="P5222" s="3"/>
    </row>
    <row r="5223" spans="16:16">
      <c r="P5223" s="3"/>
    </row>
    <row r="5224" spans="16:16">
      <c r="P5224" s="3"/>
    </row>
    <row r="5225" spans="16:16">
      <c r="P5225" s="3"/>
    </row>
    <row r="5226" spans="16:16">
      <c r="P5226" s="3"/>
    </row>
    <row r="5227" spans="16:16">
      <c r="P5227" s="3"/>
    </row>
    <row r="5228" spans="16:16">
      <c r="P5228" s="3"/>
    </row>
    <row r="5229" spans="16:16">
      <c r="P5229" s="3"/>
    </row>
    <row r="5230" spans="16:16">
      <c r="P5230" s="3"/>
    </row>
    <row r="5231" spans="16:16">
      <c r="P5231" s="3"/>
    </row>
    <row r="5232" spans="16:16">
      <c r="P5232" s="3"/>
    </row>
    <row r="5233" spans="16:16">
      <c r="P5233" s="3"/>
    </row>
    <row r="5234" spans="16:16">
      <c r="P5234" s="3"/>
    </row>
    <row r="5235" spans="16:16">
      <c r="P5235" s="3"/>
    </row>
    <row r="5236" spans="16:16">
      <c r="P5236" s="3"/>
    </row>
    <row r="5237" spans="16:16">
      <c r="P5237" s="3"/>
    </row>
    <row r="5238" spans="16:16">
      <c r="P5238" s="3"/>
    </row>
    <row r="5239" spans="16:16">
      <c r="P5239" s="3"/>
    </row>
    <row r="5240" spans="16:16">
      <c r="P5240" s="3"/>
    </row>
    <row r="5241" spans="16:16">
      <c r="P5241" s="3"/>
    </row>
    <row r="5242" spans="16:16">
      <c r="P5242" s="3"/>
    </row>
    <row r="5243" spans="16:16">
      <c r="P5243" s="3"/>
    </row>
    <row r="5244" spans="16:16">
      <c r="P5244" s="3"/>
    </row>
    <row r="5245" spans="16:16">
      <c r="P5245" s="3"/>
    </row>
    <row r="5246" spans="16:16">
      <c r="P5246" s="3"/>
    </row>
    <row r="5247" spans="16:16">
      <c r="P5247" s="3"/>
    </row>
    <row r="5248" spans="16:16">
      <c r="P5248" s="3"/>
    </row>
    <row r="5249" spans="16:16">
      <c r="P5249" s="3"/>
    </row>
    <row r="5250" spans="16:16">
      <c r="P5250" s="3"/>
    </row>
    <row r="5251" spans="16:16">
      <c r="P5251" s="3"/>
    </row>
    <row r="5252" spans="16:16">
      <c r="P5252" s="3"/>
    </row>
    <row r="5253" spans="16:16">
      <c r="P5253" s="3"/>
    </row>
    <row r="5254" spans="16:16">
      <c r="P5254" s="3"/>
    </row>
    <row r="5255" spans="16:16">
      <c r="P5255" s="3"/>
    </row>
    <row r="5256" spans="16:16">
      <c r="P5256" s="3"/>
    </row>
    <row r="5257" spans="16:16">
      <c r="P5257" s="3"/>
    </row>
    <row r="5258" spans="16:16">
      <c r="P5258" s="3"/>
    </row>
    <row r="5259" spans="16:16">
      <c r="P5259" s="3"/>
    </row>
    <row r="5260" spans="16:16">
      <c r="P5260" s="3"/>
    </row>
    <row r="5261" spans="16:16">
      <c r="P5261" s="3"/>
    </row>
    <row r="5262" spans="16:16">
      <c r="P5262" s="3"/>
    </row>
    <row r="5263" spans="16:16">
      <c r="P5263" s="3"/>
    </row>
    <row r="5264" spans="16:16">
      <c r="P5264" s="3"/>
    </row>
    <row r="5265" spans="16:16">
      <c r="P5265" s="3"/>
    </row>
    <row r="5266" spans="16:16">
      <c r="P5266" s="3"/>
    </row>
    <row r="5267" spans="16:16">
      <c r="P5267" s="3"/>
    </row>
    <row r="5268" spans="16:16">
      <c r="P5268" s="3"/>
    </row>
    <row r="5269" spans="16:16">
      <c r="P5269" s="3"/>
    </row>
    <row r="5270" spans="16:16">
      <c r="P5270" s="3"/>
    </row>
    <row r="5271" spans="16:16">
      <c r="P5271" s="3"/>
    </row>
    <row r="5272" spans="16:16">
      <c r="P5272" s="3"/>
    </row>
    <row r="5273" spans="16:16">
      <c r="P5273" s="3"/>
    </row>
    <row r="5274" spans="16:16">
      <c r="P5274" s="3"/>
    </row>
    <row r="5275" spans="16:16">
      <c r="P5275" s="3"/>
    </row>
    <row r="5276" spans="16:16">
      <c r="P5276" s="3"/>
    </row>
    <row r="5277" spans="16:16">
      <c r="P5277" s="3"/>
    </row>
    <row r="5278" spans="16:16">
      <c r="P5278" s="3"/>
    </row>
    <row r="5279" spans="16:16">
      <c r="P5279" s="3"/>
    </row>
    <row r="5280" spans="16:16">
      <c r="P5280" s="3"/>
    </row>
    <row r="5281" spans="16:16">
      <c r="P5281" s="3"/>
    </row>
    <row r="5282" spans="16:16">
      <c r="P5282" s="3"/>
    </row>
    <row r="5283" spans="16:16">
      <c r="P5283" s="3"/>
    </row>
    <row r="5284" spans="16:16">
      <c r="P5284" s="3"/>
    </row>
    <row r="5285" spans="16:16">
      <c r="P5285" s="3"/>
    </row>
    <row r="5286" spans="16:16">
      <c r="P5286" s="3"/>
    </row>
    <row r="5287" spans="16:16">
      <c r="P5287" s="3"/>
    </row>
    <row r="5288" spans="16:16">
      <c r="P5288" s="3"/>
    </row>
    <row r="5289" spans="16:16">
      <c r="P5289" s="3"/>
    </row>
    <row r="5290" spans="16:16">
      <c r="P5290" s="3"/>
    </row>
    <row r="5291" spans="16:16">
      <c r="P5291" s="3"/>
    </row>
    <row r="5292" spans="16:16">
      <c r="P5292" s="3"/>
    </row>
    <row r="5293" spans="16:16">
      <c r="P5293" s="3"/>
    </row>
    <row r="5294" spans="16:16">
      <c r="P5294" s="3"/>
    </row>
    <row r="5295" spans="16:16">
      <c r="P5295" s="3"/>
    </row>
    <row r="5296" spans="16:16">
      <c r="P5296" s="3"/>
    </row>
    <row r="5297" spans="16:16">
      <c r="P5297" s="3"/>
    </row>
    <row r="5298" spans="16:16">
      <c r="P5298" s="3"/>
    </row>
    <row r="5299" spans="16:16">
      <c r="P5299" s="3"/>
    </row>
    <row r="5300" spans="16:16">
      <c r="P5300" s="3"/>
    </row>
    <row r="5301" spans="16:16">
      <c r="P5301" s="3"/>
    </row>
    <row r="5302" spans="16:16">
      <c r="P5302" s="3"/>
    </row>
    <row r="5303" spans="16:16">
      <c r="P5303" s="3"/>
    </row>
    <row r="5304" spans="16:16">
      <c r="P5304" s="3"/>
    </row>
    <row r="5305" spans="16:16">
      <c r="P5305" s="3"/>
    </row>
    <row r="5306" spans="16:16">
      <c r="P5306" s="3"/>
    </row>
    <row r="5307" spans="16:16">
      <c r="P5307" s="3"/>
    </row>
    <row r="5308" spans="16:16">
      <c r="P5308" s="3"/>
    </row>
    <row r="5309" spans="16:16">
      <c r="P5309" s="3"/>
    </row>
    <row r="5310" spans="16:16">
      <c r="P5310" s="3"/>
    </row>
    <row r="5311" spans="16:16">
      <c r="P5311" s="3"/>
    </row>
    <row r="5312" spans="16:16">
      <c r="P5312" s="3"/>
    </row>
    <row r="5313" spans="16:16">
      <c r="P5313" s="3"/>
    </row>
    <row r="5314" spans="16:16">
      <c r="P5314" s="3"/>
    </row>
    <row r="5315" spans="16:16">
      <c r="P5315" s="3"/>
    </row>
    <row r="5316" spans="16:16">
      <c r="P5316" s="3"/>
    </row>
    <row r="5317" spans="16:16">
      <c r="P5317" s="3"/>
    </row>
    <row r="5318" spans="16:16">
      <c r="P5318" s="3"/>
    </row>
    <row r="5319" spans="16:16">
      <c r="P5319" s="3"/>
    </row>
    <row r="5320" spans="16:16">
      <c r="P5320" s="3"/>
    </row>
    <row r="5321" spans="16:16">
      <c r="P5321" s="3"/>
    </row>
    <row r="5322" spans="16:16">
      <c r="P5322" s="3"/>
    </row>
    <row r="5323" spans="16:16">
      <c r="P5323" s="3"/>
    </row>
    <row r="5324" spans="16:16">
      <c r="P5324" s="3"/>
    </row>
    <row r="5325" spans="16:16">
      <c r="P5325" s="3"/>
    </row>
    <row r="5326" spans="16:16">
      <c r="P5326" s="3"/>
    </row>
    <row r="5327" spans="16:16">
      <c r="P5327" s="3"/>
    </row>
    <row r="5328" spans="16:16">
      <c r="P5328" s="3"/>
    </row>
    <row r="5329" spans="16:16">
      <c r="P5329" s="3"/>
    </row>
    <row r="5330" spans="16:16">
      <c r="P5330" s="3"/>
    </row>
    <row r="5331" spans="16:16">
      <c r="P5331" s="3"/>
    </row>
    <row r="5332" spans="16:16">
      <c r="P5332" s="3"/>
    </row>
    <row r="5333" spans="16:16">
      <c r="P5333" s="3"/>
    </row>
    <row r="5334" spans="16:16">
      <c r="P5334" s="3"/>
    </row>
    <row r="5335" spans="16:16">
      <c r="P5335" s="3"/>
    </row>
    <row r="5336" spans="16:16">
      <c r="P5336" s="3"/>
    </row>
    <row r="5337" spans="16:16">
      <c r="P5337" s="3"/>
    </row>
    <row r="5338" spans="16:16">
      <c r="P5338" s="3"/>
    </row>
    <row r="5339" spans="16:16">
      <c r="P5339" s="3"/>
    </row>
    <row r="5340" spans="16:16">
      <c r="P5340" s="3"/>
    </row>
    <row r="5341" spans="16:16">
      <c r="P5341" s="3"/>
    </row>
    <row r="5342" spans="16:16">
      <c r="P5342" s="3"/>
    </row>
    <row r="5343" spans="16:16">
      <c r="P5343" s="3"/>
    </row>
    <row r="5344" spans="16:16">
      <c r="P5344" s="3"/>
    </row>
    <row r="5345" spans="16:16">
      <c r="P5345" s="3"/>
    </row>
    <row r="5346" spans="16:16">
      <c r="P5346" s="3"/>
    </row>
    <row r="5347" spans="16:16">
      <c r="P5347" s="3"/>
    </row>
    <row r="5348" spans="16:16">
      <c r="P5348" s="3"/>
    </row>
    <row r="5349" spans="16:16">
      <c r="P5349" s="3"/>
    </row>
    <row r="5350" spans="16:16">
      <c r="P5350" s="3"/>
    </row>
    <row r="5351" spans="16:16">
      <c r="P5351" s="3"/>
    </row>
    <row r="5352" spans="16:16">
      <c r="P5352" s="3"/>
    </row>
    <row r="5353" spans="16:16">
      <c r="P5353" s="3"/>
    </row>
    <row r="5354" spans="16:16">
      <c r="P5354" s="3"/>
    </row>
    <row r="5355" spans="16:16">
      <c r="P5355" s="3"/>
    </row>
    <row r="5356" spans="16:16">
      <c r="P5356" s="3"/>
    </row>
    <row r="5357" spans="16:16">
      <c r="P5357" s="3"/>
    </row>
    <row r="5358" spans="16:16">
      <c r="P5358" s="3"/>
    </row>
    <row r="5359" spans="16:16">
      <c r="P5359" s="3"/>
    </row>
    <row r="5360" spans="16:16">
      <c r="P5360" s="3"/>
    </row>
    <row r="5361" spans="16:16">
      <c r="P5361" s="3"/>
    </row>
    <row r="5362" spans="16:16">
      <c r="P5362" s="3"/>
    </row>
    <row r="5363" spans="16:16">
      <c r="P5363" s="3"/>
    </row>
    <row r="5364" spans="16:16">
      <c r="P5364" s="3"/>
    </row>
    <row r="5365" spans="16:16">
      <c r="P5365" s="3"/>
    </row>
    <row r="5366" spans="16:16">
      <c r="P5366" s="3"/>
    </row>
    <row r="5367" spans="16:16">
      <c r="P5367" s="3"/>
    </row>
    <row r="5368" spans="16:16">
      <c r="P5368" s="3"/>
    </row>
    <row r="5369" spans="16:16">
      <c r="P5369" s="3"/>
    </row>
    <row r="5370" spans="16:16">
      <c r="P5370" s="3"/>
    </row>
    <row r="5371" spans="16:16">
      <c r="P5371" s="3"/>
    </row>
    <row r="5372" spans="16:16">
      <c r="P5372" s="3"/>
    </row>
    <row r="5373" spans="16:16">
      <c r="P5373" s="3"/>
    </row>
    <row r="5374" spans="16:16">
      <c r="P5374" s="3"/>
    </row>
    <row r="5375" spans="16:16">
      <c r="P5375" s="3"/>
    </row>
    <row r="5376" spans="16:16">
      <c r="P5376" s="3"/>
    </row>
    <row r="5377" spans="16:16">
      <c r="P5377" s="3"/>
    </row>
    <row r="5378" spans="16:16">
      <c r="P5378" s="3"/>
    </row>
    <row r="5379" spans="16:16">
      <c r="P5379" s="3"/>
    </row>
    <row r="5380" spans="16:16">
      <c r="P5380" s="3"/>
    </row>
    <row r="5381" spans="16:16">
      <c r="P5381" s="3"/>
    </row>
    <row r="5382" spans="16:16">
      <c r="P5382" s="3"/>
    </row>
    <row r="5383" spans="16:16">
      <c r="P5383" s="3"/>
    </row>
    <row r="5384" spans="16:16">
      <c r="P5384" s="3"/>
    </row>
    <row r="5385" spans="16:16">
      <c r="P5385" s="3"/>
    </row>
    <row r="5386" spans="16:16">
      <c r="P5386" s="3"/>
    </row>
    <row r="5387" spans="16:16">
      <c r="P5387" s="3"/>
    </row>
    <row r="5388" spans="16:16">
      <c r="P5388" s="3"/>
    </row>
    <row r="5389" spans="16:16">
      <c r="P5389" s="3"/>
    </row>
    <row r="5390" spans="16:16">
      <c r="P5390" s="3"/>
    </row>
    <row r="5391" spans="16:16">
      <c r="P5391" s="3"/>
    </row>
    <row r="5392" spans="16:16">
      <c r="P5392" s="3"/>
    </row>
    <row r="5393" spans="16:16">
      <c r="P5393" s="3"/>
    </row>
    <row r="5394" spans="16:16">
      <c r="P5394" s="3"/>
    </row>
    <row r="5395" spans="16:16">
      <c r="P5395" s="3"/>
    </row>
    <row r="5396" spans="16:16">
      <c r="P5396" s="3"/>
    </row>
    <row r="5397" spans="16:16">
      <c r="P5397" s="3"/>
    </row>
    <row r="5398" spans="16:16">
      <c r="P5398" s="3"/>
    </row>
    <row r="5399" spans="16:16">
      <c r="P5399" s="3"/>
    </row>
    <row r="5400" spans="16:16">
      <c r="P5400" s="3"/>
    </row>
    <row r="5401" spans="16:16">
      <c r="P5401" s="3"/>
    </row>
    <row r="5402" spans="16:16">
      <c r="P5402" s="3"/>
    </row>
    <row r="5403" spans="16:16">
      <c r="P5403" s="3"/>
    </row>
    <row r="5404" spans="16:16">
      <c r="P5404" s="3"/>
    </row>
    <row r="5405" spans="16:16">
      <c r="P5405" s="3"/>
    </row>
    <row r="5406" spans="16:16">
      <c r="P5406" s="3"/>
    </row>
    <row r="5407" spans="16:16">
      <c r="P5407" s="3"/>
    </row>
    <row r="5408" spans="16:16">
      <c r="P5408" s="3"/>
    </row>
    <row r="5409" spans="16:16">
      <c r="P5409" s="3"/>
    </row>
    <row r="5410" spans="16:16">
      <c r="P5410" s="3"/>
    </row>
    <row r="5411" spans="16:16">
      <c r="P5411" s="3"/>
    </row>
    <row r="5412" spans="16:16">
      <c r="P5412" s="3"/>
    </row>
    <row r="5413" spans="16:16">
      <c r="P5413" s="3"/>
    </row>
    <row r="5414" spans="16:16">
      <c r="P5414" s="3"/>
    </row>
    <row r="5415" spans="16:16">
      <c r="P5415" s="3"/>
    </row>
    <row r="5416" spans="16:16">
      <c r="P5416" s="3"/>
    </row>
    <row r="5417" spans="16:16">
      <c r="P5417" s="3"/>
    </row>
    <row r="5418" spans="16:16">
      <c r="P5418" s="3"/>
    </row>
    <row r="5419" spans="16:16">
      <c r="P5419" s="3"/>
    </row>
    <row r="5420" spans="16:16">
      <c r="P5420" s="3"/>
    </row>
    <row r="5421" spans="16:16">
      <c r="P5421" s="3"/>
    </row>
    <row r="5422" spans="16:16">
      <c r="P5422" s="3"/>
    </row>
    <row r="5423" spans="16:16">
      <c r="P5423" s="3"/>
    </row>
    <row r="5424" spans="16:16">
      <c r="P5424" s="3"/>
    </row>
    <row r="5425" spans="16:16">
      <c r="P5425" s="3"/>
    </row>
    <row r="5426" spans="16:16">
      <c r="P5426" s="3"/>
    </row>
    <row r="5427" spans="16:16">
      <c r="P5427" s="3"/>
    </row>
    <row r="5428" spans="16:16">
      <c r="P5428" s="3"/>
    </row>
    <row r="5429" spans="16:16">
      <c r="P5429" s="3"/>
    </row>
    <row r="5430" spans="16:16">
      <c r="P5430" s="3"/>
    </row>
    <row r="5431" spans="16:16">
      <c r="P5431" s="3"/>
    </row>
    <row r="5432" spans="16:16">
      <c r="P5432" s="3"/>
    </row>
    <row r="5433" spans="16:16">
      <c r="P5433" s="3"/>
    </row>
    <row r="5434" spans="16:16">
      <c r="P5434" s="3"/>
    </row>
    <row r="5435" spans="16:16">
      <c r="P5435" s="3"/>
    </row>
    <row r="5436" spans="16:16">
      <c r="P5436" s="3"/>
    </row>
    <row r="5437" spans="16:16">
      <c r="P5437" s="3"/>
    </row>
    <row r="5438" spans="16:16">
      <c r="P5438" s="3"/>
    </row>
    <row r="5439" spans="16:16">
      <c r="P5439" s="3"/>
    </row>
    <row r="5440" spans="16:16">
      <c r="P5440" s="3"/>
    </row>
    <row r="5441" spans="16:16">
      <c r="P5441" s="3"/>
    </row>
    <row r="5442" spans="16:16">
      <c r="P5442" s="3"/>
    </row>
    <row r="5443" spans="16:16">
      <c r="P5443" s="3"/>
    </row>
    <row r="5444" spans="16:16">
      <c r="P5444" s="3"/>
    </row>
    <row r="5445" spans="16:16">
      <c r="P5445" s="3"/>
    </row>
    <row r="5446" spans="16:16">
      <c r="P5446" s="3"/>
    </row>
    <row r="5447" spans="16:16">
      <c r="P5447" s="3"/>
    </row>
    <row r="5448" spans="16:16">
      <c r="P5448" s="3"/>
    </row>
    <row r="5449" spans="16:16">
      <c r="P5449" s="3"/>
    </row>
    <row r="5450" spans="16:16">
      <c r="P5450" s="3"/>
    </row>
    <row r="5451" spans="16:16">
      <c r="P5451" s="3"/>
    </row>
    <row r="5452" spans="16:16">
      <c r="P5452" s="3"/>
    </row>
    <row r="5453" spans="16:16">
      <c r="P5453" s="3"/>
    </row>
    <row r="5454" spans="16:16">
      <c r="P5454" s="3"/>
    </row>
    <row r="5455" spans="16:16">
      <c r="P5455" s="3"/>
    </row>
    <row r="5456" spans="16:16">
      <c r="P5456" s="3"/>
    </row>
    <row r="5457" spans="16:16">
      <c r="P5457" s="3"/>
    </row>
    <row r="5458" spans="16:16">
      <c r="P5458" s="3"/>
    </row>
    <row r="5459" spans="16:16">
      <c r="P5459" s="3"/>
    </row>
    <row r="5460" spans="16:16">
      <c r="P5460" s="3"/>
    </row>
    <row r="5461" spans="16:16">
      <c r="P5461" s="3"/>
    </row>
    <row r="5462" spans="16:16">
      <c r="P5462" s="3"/>
    </row>
    <row r="5463" spans="16:16">
      <c r="P5463" s="3"/>
    </row>
    <row r="5464" spans="16:16">
      <c r="P5464" s="3"/>
    </row>
    <row r="5465" spans="16:16">
      <c r="P5465" s="3"/>
    </row>
    <row r="5466" spans="16:16">
      <c r="P5466" s="3"/>
    </row>
    <row r="5467" spans="16:16">
      <c r="P5467" s="3"/>
    </row>
    <row r="5468" spans="16:16">
      <c r="P5468" s="3"/>
    </row>
    <row r="5469" spans="16:16">
      <c r="P5469" s="3"/>
    </row>
    <row r="5470" spans="16:16">
      <c r="P5470" s="3"/>
    </row>
    <row r="5471" spans="16:16">
      <c r="P5471" s="3"/>
    </row>
    <row r="5472" spans="16:16">
      <c r="P5472" s="3"/>
    </row>
    <row r="5473" spans="16:16">
      <c r="P5473" s="3"/>
    </row>
    <row r="5474" spans="16:16">
      <c r="P5474" s="3"/>
    </row>
    <row r="5475" spans="16:16">
      <c r="P5475" s="3"/>
    </row>
    <row r="5476" spans="16:16">
      <c r="P5476" s="3"/>
    </row>
    <row r="5477" spans="16:16">
      <c r="P5477" s="3"/>
    </row>
    <row r="5478" spans="16:16">
      <c r="P5478" s="3"/>
    </row>
    <row r="5479" spans="16:16">
      <c r="P5479" s="3"/>
    </row>
    <row r="5480" spans="16:16">
      <c r="P5480" s="3"/>
    </row>
    <row r="5481" spans="16:16">
      <c r="P5481" s="3"/>
    </row>
    <row r="5482" spans="16:16">
      <c r="P5482" s="3"/>
    </row>
    <row r="5483" spans="16:16">
      <c r="P5483" s="3"/>
    </row>
    <row r="5484" spans="16:16">
      <c r="P5484" s="3"/>
    </row>
    <row r="5485" spans="16:16">
      <c r="P5485" s="3"/>
    </row>
    <row r="5486" spans="16:16">
      <c r="P5486" s="3"/>
    </row>
    <row r="5487" spans="16:16">
      <c r="P5487" s="3"/>
    </row>
    <row r="5488" spans="16:16">
      <c r="P5488" s="3"/>
    </row>
    <row r="5489" spans="16:16">
      <c r="P5489" s="3"/>
    </row>
    <row r="5490" spans="16:16">
      <c r="P5490" s="3"/>
    </row>
    <row r="5491" spans="16:16">
      <c r="P5491" s="3"/>
    </row>
    <row r="5492" spans="16:16">
      <c r="P5492" s="3"/>
    </row>
    <row r="5493" spans="16:16">
      <c r="P5493" s="3"/>
    </row>
    <row r="5494" spans="16:16">
      <c r="P5494" s="3"/>
    </row>
    <row r="5495" spans="16:16">
      <c r="P5495" s="3"/>
    </row>
    <row r="5496" spans="16:16">
      <c r="P5496" s="3"/>
    </row>
    <row r="5497" spans="16:16">
      <c r="P5497" s="3"/>
    </row>
    <row r="5498" spans="16:16">
      <c r="P5498" s="3"/>
    </row>
    <row r="5499" spans="16:16">
      <c r="P5499" s="3"/>
    </row>
    <row r="5500" spans="16:16">
      <c r="P5500" s="3"/>
    </row>
    <row r="5501" spans="16:16">
      <c r="P5501" s="3"/>
    </row>
    <row r="5502" spans="16:16">
      <c r="P5502" s="3"/>
    </row>
    <row r="5503" spans="16:16">
      <c r="P5503" s="3"/>
    </row>
    <row r="5504" spans="16:16">
      <c r="P5504" s="3"/>
    </row>
    <row r="5505" spans="16:16">
      <c r="P5505" s="3"/>
    </row>
    <row r="5506" spans="16:16">
      <c r="P5506" s="3"/>
    </row>
    <row r="5507" spans="16:16">
      <c r="P5507" s="3"/>
    </row>
    <row r="5508" spans="16:16">
      <c r="P5508" s="3"/>
    </row>
    <row r="5509" spans="16:16">
      <c r="P5509" s="3"/>
    </row>
    <row r="5510" spans="16:16">
      <c r="P5510" s="3"/>
    </row>
    <row r="5511" spans="16:16">
      <c r="P5511" s="3"/>
    </row>
    <row r="5512" spans="16:16">
      <c r="P5512" s="3"/>
    </row>
    <row r="5513" spans="16:16">
      <c r="P5513" s="3"/>
    </row>
    <row r="5514" spans="16:16">
      <c r="P5514" s="3"/>
    </row>
    <row r="5515" spans="16:16">
      <c r="P5515" s="3"/>
    </row>
    <row r="5516" spans="16:16">
      <c r="P5516" s="3"/>
    </row>
    <row r="5517" spans="16:16">
      <c r="P5517" s="3"/>
    </row>
    <row r="5518" spans="16:16">
      <c r="P5518" s="3"/>
    </row>
    <row r="5519" spans="16:16">
      <c r="P5519" s="3"/>
    </row>
    <row r="5520" spans="16:16">
      <c r="P5520" s="3"/>
    </row>
    <row r="5521" spans="16:16">
      <c r="P5521" s="3"/>
    </row>
    <row r="5522" spans="16:16">
      <c r="P5522" s="3"/>
    </row>
    <row r="5523" spans="16:16">
      <c r="P5523" s="3"/>
    </row>
    <row r="5524" spans="16:16">
      <c r="P5524" s="3"/>
    </row>
    <row r="5525" spans="16:16">
      <c r="P5525" s="3"/>
    </row>
    <row r="5526" spans="16:16">
      <c r="P5526" s="3"/>
    </row>
    <row r="5527" spans="16:16">
      <c r="P5527" s="3"/>
    </row>
    <row r="5528" spans="16:16">
      <c r="P5528" s="3"/>
    </row>
    <row r="5529" spans="16:16">
      <c r="P5529" s="3"/>
    </row>
    <row r="5530" spans="16:16">
      <c r="P5530" s="3"/>
    </row>
    <row r="5531" spans="16:16">
      <c r="P5531" s="3"/>
    </row>
    <row r="5532" spans="16:16">
      <c r="P5532" s="3"/>
    </row>
    <row r="5533" spans="16:16">
      <c r="P5533" s="3"/>
    </row>
    <row r="5534" spans="16:16">
      <c r="P5534" s="3"/>
    </row>
    <row r="5535" spans="16:16">
      <c r="P5535" s="3"/>
    </row>
    <row r="5536" spans="16:16">
      <c r="P5536" s="3"/>
    </row>
    <row r="5537" spans="16:16">
      <c r="P5537" s="3"/>
    </row>
    <row r="5538" spans="16:16">
      <c r="P5538" s="3"/>
    </row>
    <row r="5539" spans="16:16">
      <c r="P5539" s="3"/>
    </row>
    <row r="5540" spans="16:16">
      <c r="P5540" s="3"/>
    </row>
    <row r="5541" spans="16:16">
      <c r="P5541" s="3"/>
    </row>
    <row r="5542" spans="16:16">
      <c r="P5542" s="3"/>
    </row>
    <row r="5543" spans="16:16">
      <c r="P5543" s="3"/>
    </row>
    <row r="5544" spans="16:16">
      <c r="P5544" s="3"/>
    </row>
    <row r="5545" spans="16:16">
      <c r="P5545" s="3"/>
    </row>
    <row r="5546" spans="16:16">
      <c r="P5546" s="3"/>
    </row>
    <row r="5547" spans="16:16">
      <c r="P5547" s="3"/>
    </row>
    <row r="5548" spans="16:16">
      <c r="P5548" s="3"/>
    </row>
    <row r="5549" spans="16:16">
      <c r="P5549" s="3"/>
    </row>
    <row r="5550" spans="16:16">
      <c r="P5550" s="3"/>
    </row>
    <row r="5551" spans="16:16">
      <c r="P5551" s="3"/>
    </row>
    <row r="5552" spans="16:16">
      <c r="P5552" s="3"/>
    </row>
    <row r="5553" spans="16:16">
      <c r="P5553" s="3"/>
    </row>
    <row r="5554" spans="16:16">
      <c r="P5554" s="3"/>
    </row>
    <row r="5555" spans="16:16">
      <c r="P5555" s="3"/>
    </row>
    <row r="5556" spans="16:16">
      <c r="P5556" s="3"/>
    </row>
    <row r="5557" spans="16:16">
      <c r="P5557" s="3"/>
    </row>
    <row r="5558" spans="16:16">
      <c r="P5558" s="3"/>
    </row>
    <row r="5559" spans="16:16">
      <c r="P5559" s="3"/>
    </row>
    <row r="5560" spans="16:16">
      <c r="P5560" s="3"/>
    </row>
    <row r="5561" spans="16:16">
      <c r="P5561" s="3"/>
    </row>
    <row r="5562" spans="16:16">
      <c r="P5562" s="3"/>
    </row>
    <row r="5563" spans="16:16">
      <c r="P5563" s="3"/>
    </row>
    <row r="5564" spans="16:16">
      <c r="P5564" s="3"/>
    </row>
    <row r="5565" spans="16:16">
      <c r="P5565" s="3"/>
    </row>
    <row r="5566" spans="16:16">
      <c r="P5566" s="3"/>
    </row>
    <row r="5567" spans="16:16">
      <c r="P5567" s="3"/>
    </row>
    <row r="5568" spans="16:16">
      <c r="P5568" s="3"/>
    </row>
    <row r="5569" spans="16:16">
      <c r="P5569" s="3"/>
    </row>
    <row r="5570" spans="16:16">
      <c r="P5570" s="3"/>
    </row>
    <row r="5571" spans="16:16">
      <c r="P5571" s="3"/>
    </row>
    <row r="5572" spans="16:16">
      <c r="P5572" s="3"/>
    </row>
    <row r="5573" spans="16:16">
      <c r="P5573" s="3"/>
    </row>
    <row r="5574" spans="16:16">
      <c r="P5574" s="3"/>
    </row>
    <row r="5575" spans="16:16">
      <c r="P5575" s="3"/>
    </row>
    <row r="5576" spans="16:16">
      <c r="P5576" s="3"/>
    </row>
    <row r="5577" spans="16:16">
      <c r="P5577" s="3"/>
    </row>
    <row r="5578" spans="16:16">
      <c r="P5578" s="3"/>
    </row>
    <row r="5579" spans="16:16">
      <c r="P5579" s="3"/>
    </row>
    <row r="5580" spans="16:16">
      <c r="P5580" s="3"/>
    </row>
    <row r="5581" spans="16:16">
      <c r="P5581" s="3"/>
    </row>
    <row r="5582" spans="16:16">
      <c r="P5582" s="3"/>
    </row>
    <row r="5583" spans="16:16">
      <c r="P5583" s="3"/>
    </row>
    <row r="5584" spans="16:16">
      <c r="P5584" s="3"/>
    </row>
    <row r="5585" spans="16:16">
      <c r="P5585" s="3"/>
    </row>
    <row r="5586" spans="16:16">
      <c r="P5586" s="3"/>
    </row>
    <row r="5587" spans="16:16">
      <c r="P5587" s="3"/>
    </row>
    <row r="5588" spans="16:16">
      <c r="P5588" s="3"/>
    </row>
    <row r="5589" spans="16:16">
      <c r="P5589" s="3"/>
    </row>
    <row r="5590" spans="16:16">
      <c r="P5590" s="3"/>
    </row>
    <row r="5591" spans="16:16">
      <c r="P5591" s="3"/>
    </row>
    <row r="5592" spans="16:16">
      <c r="P5592" s="3"/>
    </row>
    <row r="5593" spans="16:16">
      <c r="P5593" s="3"/>
    </row>
    <row r="5594" spans="16:16">
      <c r="P5594" s="3"/>
    </row>
    <row r="5595" spans="16:16">
      <c r="P5595" s="3"/>
    </row>
    <row r="5596" spans="16:16">
      <c r="P5596" s="3"/>
    </row>
    <row r="5597" spans="16:16">
      <c r="P5597" s="3"/>
    </row>
    <row r="5598" spans="16:16">
      <c r="P5598" s="3"/>
    </row>
    <row r="5599" spans="16:16">
      <c r="P5599" s="3"/>
    </row>
    <row r="5600" spans="16:16">
      <c r="P5600" s="3"/>
    </row>
    <row r="5601" spans="16:16">
      <c r="P5601" s="3"/>
    </row>
    <row r="5602" spans="16:16">
      <c r="P5602" s="3"/>
    </row>
    <row r="5603" spans="16:16">
      <c r="P5603" s="3"/>
    </row>
    <row r="5604" spans="16:16">
      <c r="P5604" s="3"/>
    </row>
    <row r="5605" spans="16:16">
      <c r="P5605" s="3"/>
    </row>
    <row r="5606" spans="16:16">
      <c r="P5606" s="3"/>
    </row>
    <row r="5607" spans="16:16">
      <c r="P5607" s="3"/>
    </row>
    <row r="5608" spans="16:16">
      <c r="P5608" s="3"/>
    </row>
    <row r="5609" spans="16:16">
      <c r="P5609" s="3"/>
    </row>
    <row r="5610" spans="16:16">
      <c r="P5610" s="3"/>
    </row>
    <row r="5611" spans="16:16">
      <c r="P5611" s="3"/>
    </row>
    <row r="5612" spans="16:16">
      <c r="P5612" s="3"/>
    </row>
    <row r="5613" spans="16:16">
      <c r="P5613" s="3"/>
    </row>
    <row r="5614" spans="16:16">
      <c r="P5614" s="3"/>
    </row>
    <row r="5615" spans="16:16">
      <c r="P5615" s="3"/>
    </row>
    <row r="5616" spans="16:16">
      <c r="P5616" s="3"/>
    </row>
    <row r="5617" spans="16:16">
      <c r="P5617" s="3"/>
    </row>
    <row r="5618" spans="16:16">
      <c r="P5618" s="3"/>
    </row>
    <row r="5619" spans="16:16">
      <c r="P5619" s="3"/>
    </row>
    <row r="5620" spans="16:16">
      <c r="P5620" s="3"/>
    </row>
    <row r="5621" spans="16:16">
      <c r="P5621" s="3"/>
    </row>
    <row r="5622" spans="16:16">
      <c r="P5622" s="3"/>
    </row>
    <row r="5623" spans="16:16">
      <c r="P5623" s="3"/>
    </row>
    <row r="5624" spans="16:16">
      <c r="P5624" s="3"/>
    </row>
    <row r="5625" spans="16:16">
      <c r="P5625" s="3"/>
    </row>
    <row r="5626" spans="16:16">
      <c r="P5626" s="3"/>
    </row>
    <row r="5627" spans="16:16">
      <c r="P5627" s="3"/>
    </row>
    <row r="5628" spans="16:16">
      <c r="P5628" s="3"/>
    </row>
    <row r="5629" spans="16:16">
      <c r="P5629" s="3"/>
    </row>
    <row r="5630" spans="16:16">
      <c r="P5630" s="3"/>
    </row>
    <row r="5631" spans="16:16">
      <c r="P5631" s="3"/>
    </row>
    <row r="5632" spans="16:16">
      <c r="P5632" s="3"/>
    </row>
    <row r="5633" spans="16:16">
      <c r="P5633" s="3"/>
    </row>
    <row r="5634" spans="16:16">
      <c r="P5634" s="3"/>
    </row>
    <row r="5635" spans="16:16">
      <c r="P5635" s="3"/>
    </row>
    <row r="5636" spans="16:16">
      <c r="P5636" s="3"/>
    </row>
    <row r="5637" spans="16:16">
      <c r="P5637" s="3"/>
    </row>
    <row r="5638" spans="16:16">
      <c r="P5638" s="3"/>
    </row>
    <row r="5639" spans="16:16">
      <c r="P5639" s="3"/>
    </row>
    <row r="5640" spans="16:16">
      <c r="P5640" s="3"/>
    </row>
    <row r="5641" spans="16:16">
      <c r="P5641" s="3"/>
    </row>
    <row r="5642" spans="16:16">
      <c r="P5642" s="3"/>
    </row>
    <row r="5643" spans="16:16">
      <c r="P5643" s="3"/>
    </row>
    <row r="5644" spans="16:16">
      <c r="P5644" s="3"/>
    </row>
    <row r="5645" spans="16:16">
      <c r="P5645" s="3"/>
    </row>
    <row r="5646" spans="16:16">
      <c r="P5646" s="3"/>
    </row>
    <row r="5647" spans="16:16">
      <c r="P5647" s="3"/>
    </row>
    <row r="5648" spans="16:16">
      <c r="P5648" s="3"/>
    </row>
    <row r="5649" spans="16:16">
      <c r="P5649" s="3"/>
    </row>
    <row r="5650" spans="16:16">
      <c r="P5650" s="3"/>
    </row>
    <row r="5651" spans="16:16">
      <c r="P5651" s="3"/>
    </row>
    <row r="5652" spans="16:16">
      <c r="P5652" s="3"/>
    </row>
    <row r="5653" spans="16:16">
      <c r="P5653" s="3"/>
    </row>
    <row r="5654" spans="16:16">
      <c r="P5654" s="3"/>
    </row>
    <row r="5655" spans="16:16">
      <c r="P5655" s="3"/>
    </row>
    <row r="5656" spans="16:16">
      <c r="P5656" s="3"/>
    </row>
    <row r="5657" spans="16:16">
      <c r="P5657" s="3"/>
    </row>
    <row r="5658" spans="16:16">
      <c r="P5658" s="3"/>
    </row>
    <row r="5659" spans="16:16">
      <c r="P5659" s="3"/>
    </row>
    <row r="5660" spans="16:16">
      <c r="P5660" s="3"/>
    </row>
    <row r="5661" spans="16:16">
      <c r="P5661" s="3"/>
    </row>
    <row r="5662" spans="16:16">
      <c r="P5662" s="3"/>
    </row>
    <row r="5663" spans="16:16">
      <c r="P5663" s="3"/>
    </row>
    <row r="5664" spans="16:16">
      <c r="P5664" s="3"/>
    </row>
    <row r="5665" spans="16:16">
      <c r="P5665" s="3"/>
    </row>
    <row r="5666" spans="16:16">
      <c r="P5666" s="3"/>
    </row>
    <row r="5667" spans="16:16">
      <c r="P5667" s="3"/>
    </row>
    <row r="5668" spans="16:16">
      <c r="P5668" s="3"/>
    </row>
    <row r="5669" spans="16:16">
      <c r="P5669" s="3"/>
    </row>
    <row r="5670" spans="16:16">
      <c r="P5670" s="3"/>
    </row>
    <row r="5671" spans="16:16">
      <c r="P5671" s="3"/>
    </row>
    <row r="5672" spans="16:16">
      <c r="P5672" s="3"/>
    </row>
    <row r="5673" spans="16:16">
      <c r="P5673" s="3"/>
    </row>
    <row r="5674" spans="16:16">
      <c r="P5674" s="3"/>
    </row>
    <row r="5675" spans="16:16">
      <c r="P5675" s="3"/>
    </row>
    <row r="5676" spans="16:16">
      <c r="P5676" s="3"/>
    </row>
    <row r="5677" spans="16:16">
      <c r="P5677" s="3"/>
    </row>
    <row r="5678" spans="16:16">
      <c r="P5678" s="3"/>
    </row>
    <row r="5679" spans="16:16">
      <c r="P5679" s="3"/>
    </row>
    <row r="5680" spans="16:16">
      <c r="P5680" s="3"/>
    </row>
    <row r="5681" spans="16:16">
      <c r="P5681" s="3"/>
    </row>
    <row r="5682" spans="16:16">
      <c r="P5682" s="3"/>
    </row>
    <row r="5683" spans="16:16">
      <c r="P5683" s="3"/>
    </row>
    <row r="5684" spans="16:16">
      <c r="P5684" s="3"/>
    </row>
    <row r="5685" spans="16:16">
      <c r="P5685" s="3"/>
    </row>
    <row r="5686" spans="16:16">
      <c r="P5686" s="3"/>
    </row>
    <row r="5687" spans="16:16">
      <c r="P5687" s="3"/>
    </row>
    <row r="5688" spans="16:16">
      <c r="P5688" s="3"/>
    </row>
    <row r="5689" spans="16:16">
      <c r="P5689" s="3"/>
    </row>
    <row r="5690" spans="16:16">
      <c r="P5690" s="3"/>
    </row>
    <row r="5691" spans="16:16">
      <c r="P5691" s="3"/>
    </row>
    <row r="5692" spans="16:16">
      <c r="P5692" s="3"/>
    </row>
    <row r="5693" spans="16:16">
      <c r="P5693" s="3"/>
    </row>
    <row r="5694" spans="16:16">
      <c r="P5694" s="3"/>
    </row>
    <row r="5695" spans="16:16">
      <c r="P5695" s="3"/>
    </row>
    <row r="5696" spans="16:16">
      <c r="P5696" s="3"/>
    </row>
    <row r="5697" spans="16:16">
      <c r="P5697" s="3"/>
    </row>
    <row r="5698" spans="16:16">
      <c r="P5698" s="3"/>
    </row>
    <row r="5699" spans="16:16">
      <c r="P5699" s="3"/>
    </row>
    <row r="5700" spans="16:16">
      <c r="P5700" s="3"/>
    </row>
    <row r="5701" spans="16:16">
      <c r="P5701" s="3"/>
    </row>
    <row r="5702" spans="16:16">
      <c r="P5702" s="3"/>
    </row>
    <row r="5703" spans="16:16">
      <c r="P5703" s="3"/>
    </row>
    <row r="5704" spans="16:16">
      <c r="P5704" s="3"/>
    </row>
    <row r="5705" spans="16:16">
      <c r="P5705" s="3"/>
    </row>
    <row r="5706" spans="16:16">
      <c r="P5706" s="3"/>
    </row>
    <row r="5707" spans="16:16">
      <c r="P5707" s="3"/>
    </row>
    <row r="5708" spans="16:16">
      <c r="P5708" s="3"/>
    </row>
    <row r="5709" spans="16:16">
      <c r="P5709" s="3"/>
    </row>
    <row r="5710" spans="16:16">
      <c r="P5710" s="3"/>
    </row>
    <row r="5711" spans="16:16">
      <c r="P5711" s="3"/>
    </row>
    <row r="5712" spans="16:16">
      <c r="P5712" s="3"/>
    </row>
    <row r="5713" spans="16:16">
      <c r="P5713" s="3"/>
    </row>
    <row r="5714" spans="16:16">
      <c r="P5714" s="3"/>
    </row>
    <row r="5715" spans="16:16">
      <c r="P5715" s="3"/>
    </row>
    <row r="5716" spans="16:16">
      <c r="P5716" s="3"/>
    </row>
    <row r="5717" spans="16:16">
      <c r="P5717" s="3"/>
    </row>
    <row r="5718" spans="16:16">
      <c r="P5718" s="3"/>
    </row>
    <row r="5719" spans="16:16">
      <c r="P5719" s="3"/>
    </row>
    <row r="5720" spans="16:16">
      <c r="P5720" s="3"/>
    </row>
    <row r="5721" spans="16:16">
      <c r="P5721" s="3"/>
    </row>
    <row r="5722" spans="16:16">
      <c r="P5722" s="3"/>
    </row>
    <row r="5723" spans="16:16">
      <c r="P5723" s="3"/>
    </row>
    <row r="5724" spans="16:16">
      <c r="P5724" s="3"/>
    </row>
    <row r="5725" spans="16:16">
      <c r="P5725" s="3"/>
    </row>
    <row r="5726" spans="16:16">
      <c r="P5726" s="3"/>
    </row>
    <row r="5727" spans="16:16">
      <c r="P5727" s="3"/>
    </row>
    <row r="5728" spans="16:16">
      <c r="P5728" s="3"/>
    </row>
    <row r="5729" spans="16:16">
      <c r="P5729" s="3"/>
    </row>
    <row r="5730" spans="16:16">
      <c r="P5730" s="3"/>
    </row>
    <row r="5731" spans="16:16">
      <c r="P5731" s="3"/>
    </row>
    <row r="5732" spans="16:16">
      <c r="P5732" s="3"/>
    </row>
    <row r="5733" spans="16:16">
      <c r="P5733" s="3"/>
    </row>
    <row r="5734" spans="16:16">
      <c r="P5734" s="3"/>
    </row>
    <row r="5735" spans="16:16">
      <c r="P5735" s="3"/>
    </row>
    <row r="5736" spans="16:16">
      <c r="P5736" s="3"/>
    </row>
    <row r="5737" spans="16:16">
      <c r="P5737" s="3"/>
    </row>
    <row r="5738" spans="16:16">
      <c r="P5738" s="3"/>
    </row>
    <row r="5739" spans="16:16">
      <c r="P5739" s="3"/>
    </row>
    <row r="5740" spans="16:16">
      <c r="P5740" s="3"/>
    </row>
    <row r="5741" spans="16:16">
      <c r="P5741" s="3"/>
    </row>
    <row r="5742" spans="16:16">
      <c r="P5742" s="3"/>
    </row>
    <row r="5743" spans="16:16">
      <c r="P5743" s="3"/>
    </row>
    <row r="5744" spans="16:16">
      <c r="P5744" s="3"/>
    </row>
    <row r="5745" spans="16:16">
      <c r="P5745" s="3"/>
    </row>
    <row r="5746" spans="16:16">
      <c r="P5746" s="3"/>
    </row>
    <row r="5747" spans="16:16">
      <c r="P5747" s="3"/>
    </row>
    <row r="5748" spans="16:16">
      <c r="P5748" s="3"/>
    </row>
    <row r="5749" spans="16:16">
      <c r="P5749" s="3"/>
    </row>
    <row r="5750" spans="16:16">
      <c r="P5750" s="3"/>
    </row>
    <row r="5751" spans="16:16">
      <c r="P5751" s="3"/>
    </row>
    <row r="5752" spans="16:16">
      <c r="P5752" s="3"/>
    </row>
    <row r="5753" spans="16:16">
      <c r="P5753" s="3"/>
    </row>
    <row r="5754" spans="16:16">
      <c r="P5754" s="3"/>
    </row>
    <row r="5755" spans="16:16">
      <c r="P5755" s="3"/>
    </row>
    <row r="5756" spans="16:16">
      <c r="P5756" s="3"/>
    </row>
    <row r="5757" spans="16:16">
      <c r="P5757" s="3"/>
    </row>
    <row r="5758" spans="16:16">
      <c r="P5758" s="3"/>
    </row>
    <row r="5759" spans="16:16">
      <c r="P5759" s="3"/>
    </row>
    <row r="5760" spans="16:16">
      <c r="P5760" s="3"/>
    </row>
    <row r="5761" spans="16:16">
      <c r="P5761" s="3"/>
    </row>
    <row r="5762" spans="16:16">
      <c r="P5762" s="3"/>
    </row>
    <row r="5763" spans="16:16">
      <c r="P5763" s="3"/>
    </row>
    <row r="5764" spans="16:16">
      <c r="P5764" s="3"/>
    </row>
    <row r="5765" spans="16:16">
      <c r="P5765" s="3"/>
    </row>
    <row r="5766" spans="16:16">
      <c r="P5766" s="3"/>
    </row>
    <row r="5767" spans="16:16">
      <c r="P5767" s="3"/>
    </row>
    <row r="5768" spans="16:16">
      <c r="P5768" s="3"/>
    </row>
    <row r="5769" spans="16:16">
      <c r="P5769" s="3"/>
    </row>
    <row r="5770" spans="16:16">
      <c r="P5770" s="3"/>
    </row>
    <row r="5771" spans="16:16">
      <c r="P5771" s="3"/>
    </row>
    <row r="5772" spans="16:16">
      <c r="P5772" s="3"/>
    </row>
    <row r="5773" spans="16:16">
      <c r="P5773" s="3"/>
    </row>
    <row r="5774" spans="16:16">
      <c r="P5774" s="3"/>
    </row>
    <row r="5775" spans="16:16">
      <c r="P5775" s="3"/>
    </row>
    <row r="5776" spans="16:16">
      <c r="P5776" s="3"/>
    </row>
    <row r="5777" spans="16:16">
      <c r="P5777" s="3"/>
    </row>
    <row r="5778" spans="16:16">
      <c r="P5778" s="3"/>
    </row>
    <row r="5779" spans="16:16">
      <c r="P5779" s="3"/>
    </row>
    <row r="5780" spans="16:16">
      <c r="P5780" s="3"/>
    </row>
    <row r="5781" spans="16:16">
      <c r="P5781" s="3"/>
    </row>
    <row r="5782" spans="16:16">
      <c r="P5782" s="3"/>
    </row>
    <row r="5783" spans="16:16">
      <c r="P5783" s="3"/>
    </row>
    <row r="5784" spans="16:16">
      <c r="P5784" s="3"/>
    </row>
    <row r="5785" spans="16:16">
      <c r="P5785" s="3"/>
    </row>
    <row r="5786" spans="16:16">
      <c r="P5786" s="3"/>
    </row>
    <row r="5787" spans="16:16">
      <c r="P5787" s="3"/>
    </row>
    <row r="5788" spans="16:16">
      <c r="P5788" s="3"/>
    </row>
    <row r="5789" spans="16:16">
      <c r="P5789" s="3"/>
    </row>
    <row r="5790" spans="16:16">
      <c r="P5790" s="3"/>
    </row>
    <row r="5791" spans="16:16">
      <c r="P5791" s="3"/>
    </row>
    <row r="5792" spans="16:16">
      <c r="P5792" s="3"/>
    </row>
    <row r="5793" spans="16:16">
      <c r="P5793" s="3"/>
    </row>
    <row r="5794" spans="16:16">
      <c r="P5794" s="3"/>
    </row>
    <row r="5795" spans="16:16">
      <c r="P5795" s="3"/>
    </row>
    <row r="5796" spans="16:16">
      <c r="P5796" s="3"/>
    </row>
    <row r="5797" spans="16:16">
      <c r="P5797" s="3"/>
    </row>
    <row r="5798" spans="16:16">
      <c r="P5798" s="3"/>
    </row>
    <row r="5799" spans="16:16">
      <c r="P5799" s="3"/>
    </row>
    <row r="5800" spans="16:16">
      <c r="P5800" s="3"/>
    </row>
    <row r="5801" spans="16:16">
      <c r="P5801" s="3"/>
    </row>
    <row r="5802" spans="16:16">
      <c r="P5802" s="3"/>
    </row>
    <row r="5803" spans="16:16">
      <c r="P5803" s="3"/>
    </row>
    <row r="5804" spans="16:16">
      <c r="P5804" s="3"/>
    </row>
    <row r="5805" spans="16:16">
      <c r="P5805" s="3"/>
    </row>
    <row r="5806" spans="16:16">
      <c r="P5806" s="3"/>
    </row>
    <row r="5807" spans="16:16">
      <c r="P5807" s="3"/>
    </row>
    <row r="5808" spans="16:16">
      <c r="P5808" s="3"/>
    </row>
    <row r="5809" spans="16:16">
      <c r="P5809" s="3"/>
    </row>
    <row r="5810" spans="16:16">
      <c r="P5810" s="3"/>
    </row>
    <row r="5811" spans="16:16">
      <c r="P5811" s="3"/>
    </row>
    <row r="5812" spans="16:16">
      <c r="P5812" s="3"/>
    </row>
    <row r="5813" spans="16:16">
      <c r="P5813" s="3"/>
    </row>
    <row r="5814" spans="16:16">
      <c r="P5814" s="3"/>
    </row>
    <row r="5815" spans="16:16">
      <c r="P5815" s="3"/>
    </row>
    <row r="5816" spans="16:16">
      <c r="P5816" s="3"/>
    </row>
    <row r="5817" spans="16:16">
      <c r="P5817" s="3"/>
    </row>
    <row r="5818" spans="16:16">
      <c r="P5818" s="3"/>
    </row>
    <row r="5819" spans="16:16">
      <c r="P5819" s="3"/>
    </row>
    <row r="5820" spans="16:16">
      <c r="P5820" s="3"/>
    </row>
    <row r="5821" spans="16:16">
      <c r="P5821" s="3"/>
    </row>
    <row r="5822" spans="16:16">
      <c r="P5822" s="3"/>
    </row>
    <row r="5823" spans="16:16">
      <c r="P5823" s="3"/>
    </row>
    <row r="5824" spans="16:16">
      <c r="P5824" s="3"/>
    </row>
    <row r="5825" spans="16:16">
      <c r="P5825" s="3"/>
    </row>
    <row r="5826" spans="16:16">
      <c r="P5826" s="3"/>
    </row>
    <row r="5827" spans="16:16">
      <c r="P5827" s="3"/>
    </row>
    <row r="5828" spans="16:16">
      <c r="P5828" s="3"/>
    </row>
    <row r="5829" spans="16:16">
      <c r="P5829" s="3"/>
    </row>
    <row r="5830" spans="16:16">
      <c r="P5830" s="3"/>
    </row>
    <row r="5831" spans="16:16">
      <c r="P5831" s="3"/>
    </row>
    <row r="5832" spans="16:16">
      <c r="P5832" s="3"/>
    </row>
    <row r="5833" spans="16:16">
      <c r="P5833" s="3"/>
    </row>
    <row r="5834" spans="16:16">
      <c r="P5834" s="3"/>
    </row>
    <row r="5835" spans="16:16">
      <c r="P5835" s="3"/>
    </row>
    <row r="5836" spans="16:16">
      <c r="P5836" s="3"/>
    </row>
    <row r="5837" spans="16:16">
      <c r="P5837" s="3"/>
    </row>
    <row r="5838" spans="16:16">
      <c r="P5838" s="3"/>
    </row>
    <row r="5839" spans="16:16">
      <c r="P5839" s="3"/>
    </row>
    <row r="5840" spans="16:16">
      <c r="P5840" s="3"/>
    </row>
    <row r="5841" spans="16:16">
      <c r="P5841" s="3"/>
    </row>
    <row r="5842" spans="16:16">
      <c r="P5842" s="3"/>
    </row>
    <row r="5843" spans="16:16">
      <c r="P5843" s="3"/>
    </row>
    <row r="5844" spans="16:16">
      <c r="P5844" s="3"/>
    </row>
    <row r="5845" spans="16:16">
      <c r="P5845" s="3"/>
    </row>
    <row r="5846" spans="16:16">
      <c r="P5846" s="3"/>
    </row>
    <row r="5847" spans="16:16">
      <c r="P5847" s="3"/>
    </row>
    <row r="5848" spans="16:16">
      <c r="P5848" s="3"/>
    </row>
    <row r="5849" spans="16:16">
      <c r="P5849" s="3"/>
    </row>
    <row r="5850" spans="16:16">
      <c r="P5850" s="3"/>
    </row>
    <row r="5851" spans="16:16">
      <c r="P5851" s="3"/>
    </row>
    <row r="5852" spans="16:16">
      <c r="P5852" s="3"/>
    </row>
    <row r="5853" spans="16:16">
      <c r="P5853" s="3"/>
    </row>
    <row r="5854" spans="16:16">
      <c r="P5854" s="3"/>
    </row>
    <row r="5855" spans="16:16">
      <c r="P5855" s="3"/>
    </row>
    <row r="5856" spans="16:16">
      <c r="P5856" s="3"/>
    </row>
    <row r="5857" spans="16:16">
      <c r="P5857" s="3"/>
    </row>
    <row r="5858" spans="16:16">
      <c r="P5858" s="3"/>
    </row>
    <row r="5859" spans="16:16">
      <c r="P5859" s="3"/>
    </row>
    <row r="5860" spans="16:16">
      <c r="P5860" s="3"/>
    </row>
    <row r="5861" spans="16:16">
      <c r="P5861" s="3"/>
    </row>
    <row r="5862" spans="16:16">
      <c r="P5862" s="3"/>
    </row>
    <row r="5863" spans="16:16">
      <c r="P5863" s="3"/>
    </row>
    <row r="5864" spans="16:16">
      <c r="P5864" s="3"/>
    </row>
    <row r="5865" spans="16:16">
      <c r="P5865" s="3"/>
    </row>
    <row r="5866" spans="16:16">
      <c r="P5866" s="3"/>
    </row>
    <row r="5867" spans="16:16">
      <c r="P5867" s="3"/>
    </row>
    <row r="5868" spans="16:16">
      <c r="P5868" s="3"/>
    </row>
    <row r="5869" spans="16:16">
      <c r="P5869" s="3"/>
    </row>
    <row r="5870" spans="16:16">
      <c r="P5870" s="3"/>
    </row>
    <row r="5871" spans="16:16">
      <c r="P5871" s="3"/>
    </row>
    <row r="5872" spans="16:16">
      <c r="P5872" s="3"/>
    </row>
    <row r="5873" spans="16:16">
      <c r="P5873" s="3"/>
    </row>
    <row r="5874" spans="16:16">
      <c r="P5874" s="3"/>
    </row>
    <row r="5875" spans="16:16">
      <c r="P5875" s="3"/>
    </row>
    <row r="5876" spans="16:16">
      <c r="P5876" s="3"/>
    </row>
    <row r="5877" spans="16:16">
      <c r="P5877" s="3"/>
    </row>
    <row r="5878" spans="16:16">
      <c r="P5878" s="3"/>
    </row>
    <row r="5879" spans="16:16">
      <c r="P5879" s="3"/>
    </row>
    <row r="5880" spans="16:16">
      <c r="P5880" s="3"/>
    </row>
    <row r="5881" spans="16:16">
      <c r="P5881" s="3"/>
    </row>
    <row r="5882" spans="16:16">
      <c r="P5882" s="3"/>
    </row>
    <row r="5883" spans="16:16">
      <c r="P5883" s="3"/>
    </row>
    <row r="5884" spans="16:16">
      <c r="P5884" s="3"/>
    </row>
    <row r="5885" spans="16:16">
      <c r="P5885" s="3"/>
    </row>
    <row r="5886" spans="16:16">
      <c r="P5886" s="3"/>
    </row>
    <row r="5887" spans="16:16">
      <c r="P5887" s="3"/>
    </row>
    <row r="5888" spans="16:16">
      <c r="P5888" s="3"/>
    </row>
    <row r="5889" spans="16:16">
      <c r="P5889" s="3"/>
    </row>
    <row r="5890" spans="16:16">
      <c r="P5890" s="3"/>
    </row>
    <row r="5891" spans="16:16">
      <c r="P5891" s="3"/>
    </row>
    <row r="5892" spans="16:16">
      <c r="P5892" s="3"/>
    </row>
    <row r="5893" spans="16:16">
      <c r="P5893" s="3"/>
    </row>
    <row r="5894" spans="16:16">
      <c r="P5894" s="3"/>
    </row>
    <row r="5895" spans="16:16">
      <c r="P5895" s="3"/>
    </row>
    <row r="5896" spans="16:16">
      <c r="P5896" s="3"/>
    </row>
    <row r="5897" spans="16:16">
      <c r="P5897" s="3"/>
    </row>
    <row r="5898" spans="16:16">
      <c r="P5898" s="3"/>
    </row>
    <row r="5899" spans="16:16">
      <c r="P5899" s="3"/>
    </row>
    <row r="5900" spans="16:16">
      <c r="P5900" s="3"/>
    </row>
    <row r="5901" spans="16:16">
      <c r="P5901" s="3"/>
    </row>
    <row r="5902" spans="16:16">
      <c r="P5902" s="3"/>
    </row>
    <row r="5903" spans="16:16">
      <c r="P5903" s="3"/>
    </row>
    <row r="5904" spans="16:16">
      <c r="P5904" s="3"/>
    </row>
    <row r="5905" spans="16:16">
      <c r="P5905" s="3"/>
    </row>
    <row r="5906" spans="16:16">
      <c r="P5906" s="3"/>
    </row>
    <row r="5907" spans="16:16">
      <c r="P5907" s="3"/>
    </row>
    <row r="5908" spans="16:16">
      <c r="P5908" s="3"/>
    </row>
    <row r="5909" spans="16:16">
      <c r="P5909" s="3"/>
    </row>
    <row r="5910" spans="16:16">
      <c r="P5910" s="3"/>
    </row>
    <row r="5911" spans="16:16">
      <c r="P5911" s="3"/>
    </row>
    <row r="5912" spans="16:16">
      <c r="P5912" s="3"/>
    </row>
    <row r="5913" spans="16:16">
      <c r="P5913" s="3"/>
    </row>
    <row r="5914" spans="16:16">
      <c r="P5914" s="3"/>
    </row>
    <row r="5915" spans="16:16">
      <c r="P5915" s="3"/>
    </row>
    <row r="5916" spans="16:16">
      <c r="P5916" s="3"/>
    </row>
    <row r="5917" spans="16:16">
      <c r="P5917" s="3"/>
    </row>
    <row r="5918" spans="16:16">
      <c r="P5918" s="3"/>
    </row>
    <row r="5919" spans="16:16">
      <c r="P5919" s="3"/>
    </row>
    <row r="5920" spans="16:16">
      <c r="P5920" s="3"/>
    </row>
    <row r="5921" spans="16:16">
      <c r="P5921" s="3"/>
    </row>
    <row r="5922" spans="16:16">
      <c r="P5922" s="3"/>
    </row>
    <row r="5923" spans="16:16">
      <c r="P5923" s="3"/>
    </row>
    <row r="5924" spans="16:16">
      <c r="P5924" s="3"/>
    </row>
    <row r="5925" spans="16:16">
      <c r="P5925" s="3"/>
    </row>
    <row r="5926" spans="16:16">
      <c r="P5926" s="3"/>
    </row>
    <row r="5927" spans="16:16">
      <c r="P5927" s="3"/>
    </row>
    <row r="5928" spans="16:16">
      <c r="P5928" s="3"/>
    </row>
    <row r="5929" spans="16:16">
      <c r="P5929" s="3"/>
    </row>
    <row r="5930" spans="16:16">
      <c r="P5930" s="3"/>
    </row>
    <row r="5931" spans="16:16">
      <c r="P5931" s="3"/>
    </row>
    <row r="5932" spans="16:16">
      <c r="P5932" s="3"/>
    </row>
    <row r="5933" spans="16:16">
      <c r="P5933" s="3"/>
    </row>
    <row r="5934" spans="16:16">
      <c r="P5934" s="3"/>
    </row>
    <row r="5935" spans="16:16">
      <c r="P5935" s="3"/>
    </row>
    <row r="5936" spans="16:16">
      <c r="P5936" s="3"/>
    </row>
    <row r="5937" spans="16:16">
      <c r="P5937" s="3"/>
    </row>
    <row r="5938" spans="16:16">
      <c r="P5938" s="3"/>
    </row>
    <row r="5939" spans="16:16">
      <c r="P5939" s="3"/>
    </row>
    <row r="5940" spans="16:16">
      <c r="P5940" s="3"/>
    </row>
    <row r="5941" spans="16:16">
      <c r="P5941" s="3"/>
    </row>
    <row r="5942" spans="16:16">
      <c r="P5942" s="3"/>
    </row>
    <row r="5943" spans="16:16">
      <c r="P5943" s="3"/>
    </row>
    <row r="5944" spans="16:16">
      <c r="P5944" s="3"/>
    </row>
    <row r="5945" spans="16:16">
      <c r="P5945" s="3"/>
    </row>
    <row r="5946" spans="16:16">
      <c r="P5946" s="3"/>
    </row>
    <row r="5947" spans="16:16">
      <c r="P5947" s="3"/>
    </row>
    <row r="5948" spans="16:16">
      <c r="P5948" s="3"/>
    </row>
    <row r="5949" spans="16:16">
      <c r="P5949" s="3"/>
    </row>
    <row r="5950" spans="16:16">
      <c r="P5950" s="3"/>
    </row>
    <row r="5951" spans="16:16">
      <c r="P5951" s="3"/>
    </row>
    <row r="5952" spans="16:16">
      <c r="P5952" s="3"/>
    </row>
    <row r="5953" spans="16:16">
      <c r="P5953" s="3"/>
    </row>
    <row r="5954" spans="16:16">
      <c r="P5954" s="3"/>
    </row>
    <row r="5955" spans="16:16">
      <c r="P5955" s="3"/>
    </row>
    <row r="5956" spans="16:16">
      <c r="P5956" s="3"/>
    </row>
    <row r="5957" spans="16:16">
      <c r="P5957" s="3"/>
    </row>
    <row r="5958" spans="16:16">
      <c r="P5958" s="3"/>
    </row>
    <row r="5959" spans="16:16">
      <c r="P5959" s="3"/>
    </row>
    <row r="5960" spans="16:16">
      <c r="P5960" s="3"/>
    </row>
    <row r="5961" spans="16:16">
      <c r="P5961" s="3"/>
    </row>
    <row r="5962" spans="16:16">
      <c r="P5962" s="3"/>
    </row>
    <row r="5963" spans="16:16">
      <c r="P5963" s="3"/>
    </row>
    <row r="5964" spans="16:16">
      <c r="P5964" s="3"/>
    </row>
    <row r="5965" spans="16:16">
      <c r="P5965" s="3"/>
    </row>
    <row r="5966" spans="16:16">
      <c r="P5966" s="3"/>
    </row>
    <row r="5967" spans="16:16">
      <c r="P5967" s="3"/>
    </row>
    <row r="5968" spans="16:16">
      <c r="P5968" s="3"/>
    </row>
    <row r="5969" spans="16:16">
      <c r="P5969" s="3"/>
    </row>
    <row r="5970" spans="16:16">
      <c r="P5970" s="3"/>
    </row>
    <row r="5971" spans="16:16">
      <c r="P5971" s="3"/>
    </row>
    <row r="5972" spans="16:16">
      <c r="P5972" s="3"/>
    </row>
    <row r="5973" spans="16:16">
      <c r="P5973" s="3"/>
    </row>
    <row r="5974" spans="16:16">
      <c r="P5974" s="3"/>
    </row>
    <row r="5975" spans="16:16">
      <c r="P5975" s="3"/>
    </row>
    <row r="5976" spans="16:16">
      <c r="P5976" s="3"/>
    </row>
    <row r="5977" spans="16:16">
      <c r="P5977" s="3"/>
    </row>
    <row r="5978" spans="16:16">
      <c r="P5978" s="3"/>
    </row>
    <row r="5979" spans="16:16">
      <c r="P5979" s="3"/>
    </row>
    <row r="5980" spans="16:16">
      <c r="P5980" s="3"/>
    </row>
    <row r="5981" spans="16:16">
      <c r="P5981" s="3"/>
    </row>
    <row r="5982" spans="16:16">
      <c r="P5982" s="3"/>
    </row>
    <row r="5983" spans="16:16">
      <c r="P5983" s="3"/>
    </row>
    <row r="5984" spans="16:16">
      <c r="P5984" s="3"/>
    </row>
    <row r="5985" spans="16:16">
      <c r="P5985" s="3"/>
    </row>
    <row r="5986" spans="16:16">
      <c r="P5986" s="3"/>
    </row>
    <row r="5987" spans="16:16">
      <c r="P5987" s="3"/>
    </row>
    <row r="5988" spans="16:16">
      <c r="P5988" s="3"/>
    </row>
    <row r="5989" spans="16:16">
      <c r="P5989" s="3"/>
    </row>
    <row r="5990" spans="16:16">
      <c r="P5990" s="3"/>
    </row>
    <row r="5991" spans="16:16">
      <c r="P5991" s="3"/>
    </row>
    <row r="5992" spans="16:16">
      <c r="P5992" s="3"/>
    </row>
    <row r="5993" spans="16:16">
      <c r="P5993" s="3"/>
    </row>
    <row r="5994" spans="16:16">
      <c r="P5994" s="3"/>
    </row>
    <row r="5995" spans="16:16">
      <c r="P5995" s="3"/>
    </row>
    <row r="5996" spans="16:16">
      <c r="P5996" s="3"/>
    </row>
    <row r="5997" spans="16:16">
      <c r="P5997" s="3"/>
    </row>
    <row r="5998" spans="16:16">
      <c r="P5998" s="3"/>
    </row>
    <row r="5999" spans="16:16">
      <c r="P5999" s="3"/>
    </row>
    <row r="6000" spans="16:16">
      <c r="P6000" s="3"/>
    </row>
    <row r="6001" spans="16:16">
      <c r="P6001" s="3"/>
    </row>
    <row r="6002" spans="16:16">
      <c r="P6002" s="3"/>
    </row>
    <row r="6003" spans="16:16">
      <c r="P6003" s="3"/>
    </row>
    <row r="6004" spans="16:16">
      <c r="P6004" s="3"/>
    </row>
    <row r="6005" spans="16:16">
      <c r="P6005" s="3"/>
    </row>
    <row r="6006" spans="16:16">
      <c r="P6006" s="3"/>
    </row>
    <row r="6007" spans="16:16">
      <c r="P6007" s="3"/>
    </row>
    <row r="6008" spans="16:16">
      <c r="P6008" s="3"/>
    </row>
    <row r="6009" spans="16:16">
      <c r="P6009" s="3"/>
    </row>
    <row r="6010" spans="16:16">
      <c r="P6010" s="3"/>
    </row>
    <row r="6011" spans="16:16">
      <c r="P6011" s="3"/>
    </row>
    <row r="6012" spans="16:16">
      <c r="P6012" s="3"/>
    </row>
    <row r="6013" spans="16:16">
      <c r="P6013" s="3"/>
    </row>
    <row r="6014" spans="16:16">
      <c r="P6014" s="3"/>
    </row>
    <row r="6015" spans="16:16">
      <c r="P6015" s="3"/>
    </row>
    <row r="6016" spans="16:16">
      <c r="P6016" s="3"/>
    </row>
    <row r="6017" spans="16:16">
      <c r="P6017" s="3"/>
    </row>
    <row r="6018" spans="16:16">
      <c r="P6018" s="3"/>
    </row>
    <row r="6019" spans="16:16">
      <c r="P6019" s="3"/>
    </row>
    <row r="6020" spans="16:16">
      <c r="P6020" s="3"/>
    </row>
    <row r="6021" spans="16:16">
      <c r="P6021" s="3"/>
    </row>
    <row r="6022" spans="16:16">
      <c r="P6022" s="3"/>
    </row>
    <row r="6023" spans="16:16">
      <c r="P6023" s="3"/>
    </row>
    <row r="6024" spans="16:16">
      <c r="P6024" s="3"/>
    </row>
    <row r="6025" spans="16:16">
      <c r="P6025" s="3"/>
    </row>
    <row r="6026" spans="16:16">
      <c r="P6026" s="3"/>
    </row>
    <row r="6027" spans="16:16">
      <c r="P6027" s="3"/>
    </row>
    <row r="6028" spans="16:16">
      <c r="P6028" s="3"/>
    </row>
    <row r="6029" spans="16:16">
      <c r="P6029" s="3"/>
    </row>
    <row r="6030" spans="16:16">
      <c r="P6030" s="3"/>
    </row>
    <row r="6031" spans="16:16">
      <c r="P6031" s="3"/>
    </row>
    <row r="6032" spans="16:16">
      <c r="P6032" s="3"/>
    </row>
    <row r="6033" spans="16:16">
      <c r="P6033" s="3"/>
    </row>
    <row r="6034" spans="16:16">
      <c r="P6034" s="3"/>
    </row>
    <row r="6035" spans="16:16">
      <c r="P6035" s="3"/>
    </row>
    <row r="6036" spans="16:16">
      <c r="P6036" s="3"/>
    </row>
    <row r="6037" spans="16:16">
      <c r="P6037" s="3"/>
    </row>
    <row r="6038" spans="16:16">
      <c r="P6038" s="3"/>
    </row>
    <row r="6039" spans="16:16">
      <c r="P6039" s="3"/>
    </row>
    <row r="6040" spans="16:16">
      <c r="P6040" s="3"/>
    </row>
    <row r="6041" spans="16:16">
      <c r="P6041" s="3"/>
    </row>
    <row r="6042" spans="16:16">
      <c r="P6042" s="3"/>
    </row>
    <row r="6043" spans="16:16">
      <c r="P6043" s="3"/>
    </row>
    <row r="6044" spans="16:16">
      <c r="P6044" s="3"/>
    </row>
    <row r="6045" spans="16:16">
      <c r="P6045" s="3"/>
    </row>
    <row r="6046" spans="16:16">
      <c r="P6046" s="3"/>
    </row>
    <row r="6047" spans="16:16">
      <c r="P6047" s="3"/>
    </row>
    <row r="6048" spans="16:16">
      <c r="P6048" s="3"/>
    </row>
    <row r="6049" spans="16:16">
      <c r="P6049" s="3"/>
    </row>
    <row r="6050" spans="16:16">
      <c r="P6050" s="3"/>
    </row>
    <row r="6051" spans="16:16">
      <c r="P6051" s="3"/>
    </row>
    <row r="6052" spans="16:16">
      <c r="P6052" s="3"/>
    </row>
    <row r="6053" spans="16:16">
      <c r="P6053" s="3"/>
    </row>
    <row r="6054" spans="16:16">
      <c r="P6054" s="3"/>
    </row>
    <row r="6055" spans="16:16">
      <c r="P6055" s="3"/>
    </row>
    <row r="6056" spans="16:16">
      <c r="P6056" s="3"/>
    </row>
    <row r="6057" spans="16:16">
      <c r="P6057" s="3"/>
    </row>
    <row r="6058" spans="16:16">
      <c r="P6058" s="3"/>
    </row>
    <row r="6059" spans="16:16">
      <c r="P6059" s="3"/>
    </row>
    <row r="6060" spans="16:16">
      <c r="P6060" s="3"/>
    </row>
    <row r="6061" spans="16:16">
      <c r="P6061" s="3"/>
    </row>
    <row r="6062" spans="16:16">
      <c r="P6062" s="3"/>
    </row>
    <row r="6063" spans="16:16">
      <c r="P6063" s="3"/>
    </row>
    <row r="6064" spans="16:16">
      <c r="P6064" s="3"/>
    </row>
    <row r="6065" spans="16:16">
      <c r="P6065" s="3"/>
    </row>
    <row r="6066" spans="16:16">
      <c r="P6066" s="3"/>
    </row>
    <row r="6067" spans="16:16">
      <c r="P6067" s="3"/>
    </row>
    <row r="6068" spans="16:16">
      <c r="P6068" s="3"/>
    </row>
    <row r="6069" spans="16:16">
      <c r="P6069" s="3"/>
    </row>
    <row r="6070" spans="16:16">
      <c r="P6070" s="3"/>
    </row>
    <row r="6071" spans="16:16">
      <c r="P6071" s="3"/>
    </row>
    <row r="6072" spans="16:16">
      <c r="P6072" s="3"/>
    </row>
    <row r="6073" spans="16:16">
      <c r="P6073" s="3"/>
    </row>
    <row r="6074" spans="16:16">
      <c r="P6074" s="3"/>
    </row>
    <row r="6075" spans="16:16">
      <c r="P6075" s="3"/>
    </row>
    <row r="6076" spans="16:16">
      <c r="P6076" s="3"/>
    </row>
    <row r="6077" spans="16:16">
      <c r="P6077" s="3"/>
    </row>
    <row r="6078" spans="16:16">
      <c r="P6078" s="3"/>
    </row>
    <row r="6079" spans="16:16">
      <c r="P6079" s="3"/>
    </row>
    <row r="6080" spans="16:16">
      <c r="P6080" s="3"/>
    </row>
    <row r="6081" spans="16:16">
      <c r="P6081" s="3"/>
    </row>
    <row r="6082" spans="16:16">
      <c r="P6082" s="3"/>
    </row>
    <row r="6083" spans="16:16">
      <c r="P6083" s="3"/>
    </row>
    <row r="6084" spans="16:16">
      <c r="P6084" s="3"/>
    </row>
    <row r="6085" spans="16:16">
      <c r="P6085" s="3"/>
    </row>
    <row r="6086" spans="16:16">
      <c r="P6086" s="3"/>
    </row>
    <row r="6087" spans="16:16">
      <c r="P6087" s="3"/>
    </row>
    <row r="6088" spans="16:16">
      <c r="P6088" s="3"/>
    </row>
    <row r="6089" spans="16:16">
      <c r="P6089" s="3"/>
    </row>
    <row r="6090" spans="16:16">
      <c r="P6090" s="3"/>
    </row>
    <row r="6091" spans="16:16">
      <c r="P6091" s="3"/>
    </row>
    <row r="6092" spans="16:16">
      <c r="P6092" s="3"/>
    </row>
    <row r="6093" spans="16:16">
      <c r="P6093" s="3"/>
    </row>
    <row r="6094" spans="16:16">
      <c r="P6094" s="3"/>
    </row>
    <row r="6095" spans="16:16">
      <c r="P6095" s="3"/>
    </row>
    <row r="6096" spans="16:16">
      <c r="P6096" s="3"/>
    </row>
    <row r="6097" spans="16:16">
      <c r="P6097" s="3"/>
    </row>
    <row r="6098" spans="16:16">
      <c r="P6098" s="3"/>
    </row>
    <row r="6099" spans="16:16">
      <c r="P6099" s="3"/>
    </row>
    <row r="6100" spans="16:16">
      <c r="P6100" s="3"/>
    </row>
    <row r="6101" spans="16:16">
      <c r="P6101" s="3"/>
    </row>
    <row r="6102" spans="16:16">
      <c r="P6102" s="3"/>
    </row>
    <row r="6103" spans="16:16">
      <c r="P6103" s="3"/>
    </row>
    <row r="6104" spans="16:16">
      <c r="P6104" s="3"/>
    </row>
    <row r="6105" spans="16:16">
      <c r="P6105" s="3"/>
    </row>
    <row r="6106" spans="16:16">
      <c r="P6106" s="3"/>
    </row>
    <row r="6107" spans="16:16">
      <c r="P6107" s="3"/>
    </row>
    <row r="6108" spans="16:16">
      <c r="P6108" s="3"/>
    </row>
    <row r="6109" spans="16:16">
      <c r="P6109" s="3"/>
    </row>
    <row r="6110" spans="16:16">
      <c r="P6110" s="3"/>
    </row>
    <row r="6111" spans="16:16">
      <c r="P6111" s="3"/>
    </row>
    <row r="6112" spans="16:16">
      <c r="P6112" s="3"/>
    </row>
    <row r="6113" spans="16:16">
      <c r="P6113" s="3"/>
    </row>
    <row r="6114" spans="16:16">
      <c r="P6114" s="3"/>
    </row>
    <row r="6115" spans="16:16">
      <c r="P6115" s="3"/>
    </row>
    <row r="6116" spans="16:16">
      <c r="P6116" s="3"/>
    </row>
    <row r="6117" spans="16:16">
      <c r="P6117" s="3"/>
    </row>
    <row r="6118" spans="16:16">
      <c r="P6118" s="3"/>
    </row>
    <row r="6119" spans="16:16">
      <c r="P6119" s="3"/>
    </row>
    <row r="6120" spans="16:16">
      <c r="P6120" s="3"/>
    </row>
    <row r="6121" spans="16:16">
      <c r="P6121" s="3"/>
    </row>
    <row r="6122" spans="16:16">
      <c r="P6122" s="3"/>
    </row>
    <row r="6123" spans="16:16">
      <c r="P6123" s="3"/>
    </row>
    <row r="6124" spans="16:16">
      <c r="P6124" s="3"/>
    </row>
    <row r="6125" spans="16:16">
      <c r="P6125" s="3"/>
    </row>
    <row r="6126" spans="16:16">
      <c r="P6126" s="3"/>
    </row>
    <row r="6127" spans="16:16">
      <c r="P6127" s="3"/>
    </row>
    <row r="6128" spans="16:16">
      <c r="P6128" s="3"/>
    </row>
    <row r="6129" spans="16:16">
      <c r="P6129" s="3"/>
    </row>
    <row r="6130" spans="16:16">
      <c r="P6130" s="3"/>
    </row>
    <row r="6131" spans="16:16">
      <c r="P6131" s="3"/>
    </row>
    <row r="6132" spans="16:16">
      <c r="P6132" s="3"/>
    </row>
    <row r="6133" spans="16:16">
      <c r="P6133" s="3"/>
    </row>
    <row r="6134" spans="16:16">
      <c r="P6134" s="3"/>
    </row>
    <row r="6135" spans="16:16">
      <c r="P6135" s="3"/>
    </row>
    <row r="6136" spans="16:16">
      <c r="P6136" s="3"/>
    </row>
    <row r="6137" spans="16:16">
      <c r="P6137" s="3"/>
    </row>
    <row r="6138" spans="16:16">
      <c r="P6138" s="3"/>
    </row>
    <row r="6139" spans="16:16">
      <c r="P6139" s="3"/>
    </row>
    <row r="6140" spans="16:16">
      <c r="P6140" s="3"/>
    </row>
    <row r="6141" spans="16:16">
      <c r="P6141" s="3"/>
    </row>
    <row r="6142" spans="16:16">
      <c r="P6142" s="3"/>
    </row>
    <row r="6143" spans="16:16">
      <c r="P6143" s="3"/>
    </row>
    <row r="6144" spans="16:16">
      <c r="P6144" s="3"/>
    </row>
    <row r="6145" spans="16:16">
      <c r="P6145" s="3"/>
    </row>
    <row r="6146" spans="16:16">
      <c r="P6146" s="3"/>
    </row>
    <row r="6147" spans="16:16">
      <c r="P6147" s="3"/>
    </row>
    <row r="6148" spans="16:16">
      <c r="P6148" s="3"/>
    </row>
    <row r="6149" spans="16:16">
      <c r="P6149" s="3"/>
    </row>
    <row r="6150" spans="16:16">
      <c r="P6150" s="3"/>
    </row>
    <row r="6151" spans="16:16">
      <c r="P6151" s="3"/>
    </row>
    <row r="6152" spans="16:16">
      <c r="P6152" s="3"/>
    </row>
    <row r="6153" spans="16:16">
      <c r="P6153" s="3"/>
    </row>
    <row r="6154" spans="16:16">
      <c r="P6154" s="3"/>
    </row>
    <row r="6155" spans="16:16">
      <c r="P6155" s="3"/>
    </row>
    <row r="6156" spans="16:16">
      <c r="P6156" s="3"/>
    </row>
    <row r="6157" spans="16:16">
      <c r="P6157" s="3"/>
    </row>
    <row r="6158" spans="16:16">
      <c r="P6158" s="3"/>
    </row>
    <row r="6159" spans="16:16">
      <c r="P6159" s="3"/>
    </row>
    <row r="6160" spans="16:16">
      <c r="P6160" s="3"/>
    </row>
    <row r="6161" spans="16:16">
      <c r="P6161" s="3"/>
    </row>
    <row r="6162" spans="16:16">
      <c r="P6162" s="3"/>
    </row>
    <row r="6163" spans="16:16">
      <c r="P6163" s="3"/>
    </row>
    <row r="6164" spans="16:16">
      <c r="P6164" s="3"/>
    </row>
    <row r="6165" spans="16:16">
      <c r="P6165" s="3"/>
    </row>
    <row r="6166" spans="16:16">
      <c r="P6166" s="3"/>
    </row>
    <row r="6167" spans="16:16">
      <c r="P6167" s="3"/>
    </row>
    <row r="6168" spans="16:16">
      <c r="P6168" s="3"/>
    </row>
    <row r="6169" spans="16:16">
      <c r="P6169" s="3"/>
    </row>
    <row r="6170" spans="16:16">
      <c r="P6170" s="3"/>
    </row>
    <row r="6171" spans="16:16">
      <c r="P6171" s="3"/>
    </row>
    <row r="6172" spans="16:16">
      <c r="P6172" s="3"/>
    </row>
    <row r="6173" spans="16:16">
      <c r="P6173" s="3"/>
    </row>
    <row r="6174" spans="16:16">
      <c r="P6174" s="3"/>
    </row>
    <row r="6175" spans="16:16">
      <c r="P6175" s="3"/>
    </row>
    <row r="6176" spans="16:16">
      <c r="P6176" s="3"/>
    </row>
    <row r="6177" spans="16:16">
      <c r="P6177" s="3"/>
    </row>
    <row r="6178" spans="16:16">
      <c r="P6178" s="3"/>
    </row>
    <row r="6179" spans="16:16">
      <c r="P6179" s="3"/>
    </row>
    <row r="6180" spans="16:16">
      <c r="P6180" s="3"/>
    </row>
    <row r="6181" spans="16:16">
      <c r="P6181" s="3"/>
    </row>
    <row r="6182" spans="16:16">
      <c r="P6182" s="3"/>
    </row>
    <row r="6183" spans="16:16">
      <c r="P6183" s="3"/>
    </row>
    <row r="6184" spans="16:16">
      <c r="P6184" s="3"/>
    </row>
    <row r="6185" spans="16:16">
      <c r="P6185" s="3"/>
    </row>
    <row r="6186" spans="16:16">
      <c r="P6186" s="3"/>
    </row>
    <row r="6187" spans="16:16">
      <c r="P6187" s="3"/>
    </row>
    <row r="6188" spans="16:16">
      <c r="P6188" s="3"/>
    </row>
    <row r="6189" spans="16:16">
      <c r="P6189" s="3"/>
    </row>
    <row r="6190" spans="16:16">
      <c r="P6190" s="3"/>
    </row>
    <row r="6191" spans="16:16">
      <c r="P6191" s="3"/>
    </row>
    <row r="6192" spans="16:16">
      <c r="P6192" s="3"/>
    </row>
    <row r="6193" spans="16:16">
      <c r="P6193" s="3"/>
    </row>
    <row r="6194" spans="16:16">
      <c r="P6194" s="3"/>
    </row>
    <row r="6195" spans="16:16">
      <c r="P6195" s="3"/>
    </row>
    <row r="6196" spans="16:16">
      <c r="P6196" s="3"/>
    </row>
    <row r="6197" spans="16:16">
      <c r="P6197" s="3"/>
    </row>
    <row r="6198" spans="16:16">
      <c r="P6198" s="3"/>
    </row>
    <row r="6199" spans="16:16">
      <c r="P6199" s="3"/>
    </row>
    <row r="6200" spans="16:16">
      <c r="P6200" s="3"/>
    </row>
    <row r="6201" spans="16:16">
      <c r="P6201" s="3"/>
    </row>
    <row r="6202" spans="16:16">
      <c r="P6202" s="3"/>
    </row>
    <row r="6203" spans="16:16">
      <c r="P6203" s="3"/>
    </row>
    <row r="6204" spans="16:16">
      <c r="P6204" s="3"/>
    </row>
    <row r="6205" spans="16:16">
      <c r="P6205" s="3"/>
    </row>
    <row r="6206" spans="16:16">
      <c r="P6206" s="3"/>
    </row>
    <row r="6207" spans="16:16">
      <c r="P6207" s="3"/>
    </row>
    <row r="6208" spans="16:16">
      <c r="P6208" s="3"/>
    </row>
    <row r="6209" spans="16:16">
      <c r="P6209" s="3"/>
    </row>
    <row r="6210" spans="16:16">
      <c r="P6210" s="3"/>
    </row>
    <row r="6211" spans="16:16">
      <c r="P6211" s="3"/>
    </row>
    <row r="6212" spans="16:16">
      <c r="P6212" s="3"/>
    </row>
    <row r="6213" spans="16:16">
      <c r="P6213" s="3"/>
    </row>
    <row r="6214" spans="16:16">
      <c r="P6214" s="3"/>
    </row>
    <row r="6215" spans="16:16">
      <c r="P6215" s="3"/>
    </row>
    <row r="6216" spans="16:16">
      <c r="P6216" s="3"/>
    </row>
    <row r="6217" spans="16:16">
      <c r="P6217" s="3"/>
    </row>
    <row r="6218" spans="16:16">
      <c r="P6218" s="3"/>
    </row>
    <row r="6219" spans="16:16">
      <c r="P6219" s="3"/>
    </row>
    <row r="6220" spans="16:16">
      <c r="P6220" s="3"/>
    </row>
    <row r="6221" spans="16:16">
      <c r="P6221" s="3"/>
    </row>
    <row r="6222" spans="16:16">
      <c r="P6222" s="3"/>
    </row>
    <row r="6223" spans="16:16">
      <c r="P6223" s="3"/>
    </row>
    <row r="6224" spans="16:16">
      <c r="P6224" s="3"/>
    </row>
    <row r="6225" spans="16:16">
      <c r="P6225" s="3"/>
    </row>
    <row r="6226" spans="16:16">
      <c r="P6226" s="3"/>
    </row>
    <row r="6227" spans="16:16">
      <c r="P6227" s="3"/>
    </row>
    <row r="6228" spans="16:16">
      <c r="P6228" s="3"/>
    </row>
    <row r="6229" spans="16:16">
      <c r="P6229" s="3"/>
    </row>
    <row r="6230" spans="16:16">
      <c r="P6230" s="3"/>
    </row>
    <row r="6231" spans="16:16">
      <c r="P6231" s="3"/>
    </row>
    <row r="6232" spans="16:16">
      <c r="P6232" s="3"/>
    </row>
    <row r="6233" spans="16:16">
      <c r="P6233" s="3"/>
    </row>
    <row r="6234" spans="16:16">
      <c r="P6234" s="3"/>
    </row>
    <row r="6235" spans="16:16">
      <c r="P6235" s="3"/>
    </row>
    <row r="6236" spans="16:16">
      <c r="P6236" s="3"/>
    </row>
    <row r="6237" spans="16:16">
      <c r="P6237" s="3"/>
    </row>
    <row r="6238" spans="16:16">
      <c r="P6238" s="3"/>
    </row>
    <row r="6239" spans="16:16">
      <c r="P6239" s="3"/>
    </row>
    <row r="6240" spans="16:16">
      <c r="P6240" s="3"/>
    </row>
    <row r="6241" spans="16:16">
      <c r="P6241" s="3"/>
    </row>
    <row r="6242" spans="16:16">
      <c r="P6242" s="3"/>
    </row>
    <row r="6243" spans="16:16">
      <c r="P6243" s="3"/>
    </row>
    <row r="6244" spans="16:16">
      <c r="P6244" s="3"/>
    </row>
    <row r="6245" spans="16:16">
      <c r="P6245" s="3"/>
    </row>
    <row r="6246" spans="16:16">
      <c r="P6246" s="3"/>
    </row>
    <row r="6247" spans="16:16">
      <c r="P6247" s="3"/>
    </row>
    <row r="6248" spans="16:16">
      <c r="P6248" s="3"/>
    </row>
    <row r="6249" spans="16:16">
      <c r="P6249" s="3"/>
    </row>
    <row r="6250" spans="16:16">
      <c r="P6250" s="3"/>
    </row>
    <row r="6251" spans="16:16">
      <c r="P6251" s="3"/>
    </row>
    <row r="6252" spans="16:16">
      <c r="P6252" s="3"/>
    </row>
    <row r="6253" spans="16:16">
      <c r="P6253" s="3"/>
    </row>
    <row r="6254" spans="16:16">
      <c r="P6254" s="3"/>
    </row>
    <row r="6255" spans="16:16">
      <c r="P6255" s="3"/>
    </row>
    <row r="6256" spans="16:16">
      <c r="P6256" s="3"/>
    </row>
    <row r="6257" spans="16:16">
      <c r="P6257" s="3"/>
    </row>
    <row r="6258" spans="16:16">
      <c r="P6258" s="3"/>
    </row>
    <row r="6259" spans="16:16">
      <c r="P6259" s="3"/>
    </row>
    <row r="6260" spans="16:16">
      <c r="P6260" s="3"/>
    </row>
    <row r="6261" spans="16:16">
      <c r="P6261" s="3"/>
    </row>
    <row r="6262" spans="16:16">
      <c r="P6262" s="3"/>
    </row>
    <row r="6263" spans="16:16">
      <c r="P6263" s="3"/>
    </row>
    <row r="6264" spans="16:16">
      <c r="P6264" s="3"/>
    </row>
    <row r="6265" spans="16:16">
      <c r="P6265" s="3"/>
    </row>
    <row r="6266" spans="16:16">
      <c r="P6266" s="3"/>
    </row>
    <row r="6267" spans="16:16">
      <c r="P6267" s="3"/>
    </row>
    <row r="6268" spans="16:16">
      <c r="P6268" s="3"/>
    </row>
    <row r="6269" spans="16:16">
      <c r="P6269" s="3"/>
    </row>
    <row r="6270" spans="16:16">
      <c r="P6270" s="3"/>
    </row>
    <row r="6271" spans="16:16">
      <c r="P6271" s="3"/>
    </row>
    <row r="6272" spans="16:16">
      <c r="P6272" s="3"/>
    </row>
    <row r="6273" spans="16:16">
      <c r="P6273" s="3"/>
    </row>
    <row r="6274" spans="16:16">
      <c r="P6274" s="3"/>
    </row>
    <row r="6275" spans="16:16">
      <c r="P6275" s="3"/>
    </row>
    <row r="6276" spans="16:16">
      <c r="P6276" s="3"/>
    </row>
    <row r="6277" spans="16:16">
      <c r="P6277" s="3"/>
    </row>
    <row r="6278" spans="16:16">
      <c r="P6278" s="3"/>
    </row>
    <row r="6279" spans="16:16">
      <c r="P6279" s="3"/>
    </row>
    <row r="6280" spans="16:16">
      <c r="P6280" s="3"/>
    </row>
    <row r="6281" spans="16:16">
      <c r="P6281" s="3"/>
    </row>
    <row r="6282" spans="16:16">
      <c r="P6282" s="3"/>
    </row>
    <row r="6283" spans="16:16">
      <c r="P6283" s="3"/>
    </row>
    <row r="6284" spans="16:16">
      <c r="P6284" s="3"/>
    </row>
    <row r="6285" spans="16:16">
      <c r="P6285" s="3"/>
    </row>
    <row r="6286" spans="16:16">
      <c r="P6286" s="3"/>
    </row>
    <row r="6287" spans="16:16">
      <c r="P6287" s="3"/>
    </row>
    <row r="6288" spans="16:16">
      <c r="P6288" s="3"/>
    </row>
    <row r="6289" spans="16:16">
      <c r="P6289" s="3"/>
    </row>
    <row r="6290" spans="16:16">
      <c r="P6290" s="3"/>
    </row>
    <row r="6291" spans="16:16">
      <c r="P6291" s="3"/>
    </row>
    <row r="6292" spans="16:16">
      <c r="P6292" s="3"/>
    </row>
    <row r="6293" spans="16:16">
      <c r="P6293" s="3"/>
    </row>
    <row r="6294" spans="16:16">
      <c r="P6294" s="3"/>
    </row>
    <row r="6295" spans="16:16">
      <c r="P6295" s="3"/>
    </row>
    <row r="6296" spans="16:16">
      <c r="P6296" s="3"/>
    </row>
    <row r="6297" spans="16:16">
      <c r="P6297" s="3"/>
    </row>
    <row r="6298" spans="16:16">
      <c r="P6298" s="3"/>
    </row>
    <row r="6299" spans="16:16">
      <c r="P6299" s="3"/>
    </row>
    <row r="6300" spans="16:16">
      <c r="P6300" s="3"/>
    </row>
    <row r="6301" spans="16:16">
      <c r="P6301" s="3"/>
    </row>
    <row r="6302" spans="16:16">
      <c r="P6302" s="3"/>
    </row>
    <row r="6303" spans="16:16">
      <c r="P6303" s="3"/>
    </row>
    <row r="6304" spans="16:16">
      <c r="P6304" s="3"/>
    </row>
    <row r="6305" spans="16:16">
      <c r="P6305" s="3"/>
    </row>
    <row r="6306" spans="16:16">
      <c r="P6306" s="3"/>
    </row>
    <row r="6307" spans="16:16">
      <c r="P6307" s="3"/>
    </row>
    <row r="6308" spans="16:16">
      <c r="P6308" s="3"/>
    </row>
    <row r="6309" spans="16:16">
      <c r="P6309" s="3"/>
    </row>
    <row r="6310" spans="16:16">
      <c r="P6310" s="3"/>
    </row>
    <row r="6311" spans="16:16">
      <c r="P6311" s="3"/>
    </row>
    <row r="6312" spans="16:16">
      <c r="P6312" s="3"/>
    </row>
    <row r="6313" spans="16:16">
      <c r="P6313" s="3"/>
    </row>
    <row r="6314" spans="16:16">
      <c r="P6314" s="3"/>
    </row>
    <row r="6315" spans="16:16">
      <c r="P6315" s="3"/>
    </row>
    <row r="6316" spans="16:16">
      <c r="P6316" s="3"/>
    </row>
    <row r="6317" spans="16:16">
      <c r="P6317" s="3"/>
    </row>
    <row r="6318" spans="16:16">
      <c r="P6318" s="3"/>
    </row>
    <row r="6319" spans="16:16">
      <c r="P6319" s="3"/>
    </row>
    <row r="6320" spans="16:16">
      <c r="P6320" s="3"/>
    </row>
    <row r="6321" spans="16:16">
      <c r="P6321" s="3"/>
    </row>
    <row r="6322" spans="16:16">
      <c r="P6322" s="3"/>
    </row>
    <row r="6323" spans="16:16">
      <c r="P6323" s="3"/>
    </row>
    <row r="6324" spans="16:16">
      <c r="P6324" s="3"/>
    </row>
    <row r="6325" spans="16:16">
      <c r="P6325" s="3"/>
    </row>
    <row r="6326" spans="16:16">
      <c r="P6326" s="3"/>
    </row>
    <row r="6327" spans="16:16">
      <c r="P6327" s="3"/>
    </row>
    <row r="6328" spans="16:16">
      <c r="P6328" s="3"/>
    </row>
    <row r="6329" spans="16:16">
      <c r="P6329" s="3"/>
    </row>
    <row r="6330" spans="16:16">
      <c r="P6330" s="3"/>
    </row>
    <row r="6331" spans="16:16">
      <c r="P6331" s="3"/>
    </row>
    <row r="6332" spans="16:16">
      <c r="P6332" s="3"/>
    </row>
    <row r="6333" spans="16:16">
      <c r="P6333" s="3"/>
    </row>
    <row r="6334" spans="16:16">
      <c r="P6334" s="3"/>
    </row>
    <row r="6335" spans="16:16">
      <c r="P6335" s="3"/>
    </row>
    <row r="6336" spans="16:16">
      <c r="P6336" s="3"/>
    </row>
    <row r="6337" spans="16:16">
      <c r="P6337" s="3"/>
    </row>
    <row r="6338" spans="16:16">
      <c r="P6338" s="3"/>
    </row>
    <row r="6339" spans="16:16">
      <c r="P6339" s="3"/>
    </row>
    <row r="6340" spans="16:16">
      <c r="P6340" s="3"/>
    </row>
    <row r="6341" spans="16:16">
      <c r="P6341" s="3"/>
    </row>
    <row r="6342" spans="16:16">
      <c r="P6342" s="3"/>
    </row>
    <row r="6343" spans="16:16">
      <c r="P6343" s="3"/>
    </row>
    <row r="6344" spans="16:16">
      <c r="P6344" s="3"/>
    </row>
    <row r="6345" spans="16:16">
      <c r="P6345" s="3"/>
    </row>
    <row r="6346" spans="16:16">
      <c r="P6346" s="3"/>
    </row>
    <row r="6347" spans="16:16">
      <c r="P6347" s="3"/>
    </row>
    <row r="6348" spans="16:16">
      <c r="P6348" s="3"/>
    </row>
    <row r="6349" spans="16:16">
      <c r="P6349" s="3"/>
    </row>
    <row r="6350" spans="16:16">
      <c r="P6350" s="3"/>
    </row>
    <row r="6351" spans="16:16">
      <c r="P6351" s="3"/>
    </row>
    <row r="6352" spans="16:16">
      <c r="P6352" s="3"/>
    </row>
    <row r="6353" spans="16:16">
      <c r="P6353" s="3"/>
    </row>
    <row r="6354" spans="16:16">
      <c r="P6354" s="3"/>
    </row>
    <row r="6355" spans="16:16">
      <c r="P6355" s="3"/>
    </row>
    <row r="6356" spans="16:16">
      <c r="P6356" s="3"/>
    </row>
    <row r="6357" spans="16:16">
      <c r="P6357" s="3"/>
    </row>
    <row r="6358" spans="16:16">
      <c r="P6358" s="3"/>
    </row>
    <row r="6359" spans="16:16">
      <c r="P6359" s="3"/>
    </row>
    <row r="6360" spans="16:16">
      <c r="P6360" s="3"/>
    </row>
    <row r="6361" spans="16:16">
      <c r="P6361" s="3"/>
    </row>
    <row r="6362" spans="16:16">
      <c r="P6362" s="3"/>
    </row>
    <row r="6363" spans="16:16">
      <c r="P6363" s="3"/>
    </row>
    <row r="6364" spans="16:16">
      <c r="P6364" s="3"/>
    </row>
    <row r="6365" spans="16:16">
      <c r="P6365" s="3"/>
    </row>
    <row r="6366" spans="16:16">
      <c r="P6366" s="3"/>
    </row>
    <row r="6367" spans="16:16">
      <c r="P6367" s="3"/>
    </row>
    <row r="6368" spans="16:16">
      <c r="P6368" s="3"/>
    </row>
    <row r="6369" spans="16:16">
      <c r="P6369" s="3"/>
    </row>
    <row r="6370" spans="16:16">
      <c r="P6370" s="3"/>
    </row>
    <row r="6371" spans="16:16">
      <c r="P6371" s="3"/>
    </row>
    <row r="6372" spans="16:16">
      <c r="P6372" s="3"/>
    </row>
    <row r="6373" spans="16:16">
      <c r="P6373" s="3"/>
    </row>
    <row r="6374" spans="16:16">
      <c r="P6374" s="3"/>
    </row>
    <row r="6375" spans="16:16">
      <c r="P6375" s="3"/>
    </row>
    <row r="6376" spans="16:16">
      <c r="P6376" s="3"/>
    </row>
    <row r="6377" spans="16:16">
      <c r="P6377" s="3"/>
    </row>
    <row r="6378" spans="16:16">
      <c r="P6378" s="3"/>
    </row>
    <row r="6379" spans="16:16">
      <c r="P6379" s="3"/>
    </row>
    <row r="6380" spans="16:16">
      <c r="P6380" s="3"/>
    </row>
    <row r="6381" spans="16:16">
      <c r="P6381" s="3"/>
    </row>
    <row r="6382" spans="16:16">
      <c r="P6382" s="3"/>
    </row>
    <row r="6383" spans="16:16">
      <c r="P6383" s="3"/>
    </row>
    <row r="6384" spans="16:16">
      <c r="P6384" s="3"/>
    </row>
    <row r="6385" spans="16:16">
      <c r="P6385" s="3"/>
    </row>
    <row r="6386" spans="16:16">
      <c r="P6386" s="3"/>
    </row>
    <row r="6387" spans="16:16">
      <c r="P6387" s="3"/>
    </row>
    <row r="6388" spans="16:16">
      <c r="P6388" s="3"/>
    </row>
    <row r="6389" spans="16:16">
      <c r="P6389" s="3"/>
    </row>
    <row r="6390" spans="16:16">
      <c r="P6390" s="3"/>
    </row>
    <row r="6391" spans="16:16">
      <c r="P6391" s="3"/>
    </row>
    <row r="6392" spans="16:16">
      <c r="P6392" s="3"/>
    </row>
    <row r="6393" spans="16:16">
      <c r="P6393" s="3"/>
    </row>
    <row r="6394" spans="16:16">
      <c r="P6394" s="3"/>
    </row>
    <row r="6395" spans="16:16">
      <c r="P6395" s="3"/>
    </row>
    <row r="6396" spans="16:16">
      <c r="P6396" s="3"/>
    </row>
    <row r="6397" spans="16:16">
      <c r="P6397" s="3"/>
    </row>
    <row r="6398" spans="16:16">
      <c r="P6398" s="3"/>
    </row>
    <row r="6399" spans="16:16">
      <c r="P6399" s="3"/>
    </row>
    <row r="6400" spans="16:16">
      <c r="P6400" s="3"/>
    </row>
    <row r="6401" spans="16:16">
      <c r="P6401" s="3"/>
    </row>
    <row r="6402" spans="16:16">
      <c r="P6402" s="3"/>
    </row>
    <row r="6403" spans="16:16">
      <c r="P6403" s="3"/>
    </row>
    <row r="6404" spans="16:16">
      <c r="P6404" s="3"/>
    </row>
    <row r="6405" spans="16:16">
      <c r="P6405" s="3"/>
    </row>
    <row r="6406" spans="16:16">
      <c r="P6406" s="3"/>
    </row>
    <row r="6407" spans="16:16">
      <c r="P6407" s="3"/>
    </row>
    <row r="6408" spans="16:16">
      <c r="P6408" s="3"/>
    </row>
    <row r="6409" spans="16:16">
      <c r="P6409" s="3"/>
    </row>
    <row r="6410" spans="16:16">
      <c r="P6410" s="3"/>
    </row>
    <row r="6411" spans="16:16">
      <c r="P6411" s="3"/>
    </row>
    <row r="6412" spans="16:16">
      <c r="P6412" s="3"/>
    </row>
    <row r="6413" spans="16:16">
      <c r="P6413" s="3"/>
    </row>
    <row r="6414" spans="16:16">
      <c r="P6414" s="3"/>
    </row>
    <row r="6415" spans="16:16">
      <c r="P6415" s="3"/>
    </row>
    <row r="6416" spans="16:16">
      <c r="P6416" s="3"/>
    </row>
    <row r="6417" spans="16:16">
      <c r="P6417" s="3"/>
    </row>
    <row r="6418" spans="16:16">
      <c r="P6418" s="3"/>
    </row>
    <row r="6419" spans="16:16">
      <c r="P6419" s="3"/>
    </row>
    <row r="6420" spans="16:16">
      <c r="P6420" s="3"/>
    </row>
    <row r="6421" spans="16:16">
      <c r="P6421" s="3"/>
    </row>
    <row r="6422" spans="16:16">
      <c r="P6422" s="3"/>
    </row>
    <row r="6423" spans="16:16">
      <c r="P6423" s="3"/>
    </row>
    <row r="6424" spans="16:16">
      <c r="P6424" s="3"/>
    </row>
    <row r="6425" spans="16:16">
      <c r="P6425" s="3"/>
    </row>
    <row r="6426" spans="16:16">
      <c r="P6426" s="3"/>
    </row>
    <row r="6427" spans="16:16">
      <c r="P6427" s="3"/>
    </row>
    <row r="6428" spans="16:16">
      <c r="P6428" s="3"/>
    </row>
    <row r="6429" spans="16:16">
      <c r="P6429" s="3"/>
    </row>
    <row r="6430" spans="16:16">
      <c r="P6430" s="3"/>
    </row>
    <row r="6431" spans="16:16">
      <c r="P6431" s="3"/>
    </row>
    <row r="6432" spans="16:16">
      <c r="P6432" s="3"/>
    </row>
    <row r="6433" spans="16:16">
      <c r="P6433" s="3"/>
    </row>
    <row r="6434" spans="16:16">
      <c r="P6434" s="3"/>
    </row>
    <row r="6435" spans="16:16">
      <c r="P6435" s="3"/>
    </row>
    <row r="6436" spans="16:16">
      <c r="P6436" s="3"/>
    </row>
    <row r="6437" spans="16:16">
      <c r="P6437" s="3"/>
    </row>
    <row r="6438" spans="16:16">
      <c r="P6438" s="3"/>
    </row>
    <row r="6439" spans="16:16">
      <c r="P6439" s="3"/>
    </row>
    <row r="6440" spans="16:16">
      <c r="P6440" s="3"/>
    </row>
    <row r="6441" spans="16:16">
      <c r="P6441" s="3"/>
    </row>
    <row r="6442" spans="16:16">
      <c r="P6442" s="3"/>
    </row>
    <row r="6443" spans="16:16">
      <c r="P6443" s="3"/>
    </row>
    <row r="6444" spans="16:16">
      <c r="P6444" s="3"/>
    </row>
    <row r="6445" spans="16:16">
      <c r="P6445" s="3"/>
    </row>
    <row r="6446" spans="16:16">
      <c r="P6446" s="3"/>
    </row>
    <row r="6447" spans="16:16">
      <c r="P6447" s="3"/>
    </row>
    <row r="6448" spans="16:16">
      <c r="P6448" s="3"/>
    </row>
    <row r="6449" spans="16:16">
      <c r="P6449" s="3"/>
    </row>
    <row r="6450" spans="16:16">
      <c r="P6450" s="3"/>
    </row>
    <row r="6451" spans="16:16">
      <c r="P6451" s="3"/>
    </row>
    <row r="6452" spans="16:16">
      <c r="P6452" s="3"/>
    </row>
    <row r="6453" spans="16:16">
      <c r="P6453" s="3"/>
    </row>
    <row r="6454" spans="16:16">
      <c r="P6454" s="3"/>
    </row>
    <row r="6455" spans="16:16">
      <c r="P6455" s="3"/>
    </row>
    <row r="6456" spans="16:16">
      <c r="P6456" s="3"/>
    </row>
    <row r="6457" spans="16:16">
      <c r="P6457" s="3"/>
    </row>
    <row r="6458" spans="16:16">
      <c r="P6458" s="3"/>
    </row>
    <row r="6459" spans="16:16">
      <c r="P6459" s="3"/>
    </row>
    <row r="6460" spans="16:16">
      <c r="P6460" s="3"/>
    </row>
    <row r="6461" spans="16:16">
      <c r="P6461" s="3"/>
    </row>
    <row r="6462" spans="16:16">
      <c r="P6462" s="3"/>
    </row>
    <row r="6463" spans="16:16">
      <c r="P6463" s="3"/>
    </row>
    <row r="6464" spans="16:16">
      <c r="P6464" s="3"/>
    </row>
    <row r="6465" spans="16:16">
      <c r="P6465" s="3"/>
    </row>
    <row r="6466" spans="16:16">
      <c r="P6466" s="3"/>
    </row>
    <row r="6467" spans="16:16">
      <c r="P6467" s="3"/>
    </row>
    <row r="6468" spans="16:16">
      <c r="P6468" s="3"/>
    </row>
    <row r="6469" spans="16:16">
      <c r="P6469" s="3"/>
    </row>
    <row r="6470" spans="16:16">
      <c r="P6470" s="3"/>
    </row>
    <row r="6471" spans="16:16">
      <c r="P6471" s="3"/>
    </row>
    <row r="6472" spans="16:16">
      <c r="P6472" s="3"/>
    </row>
    <row r="6473" spans="16:16">
      <c r="P6473" s="3"/>
    </row>
    <row r="6474" spans="16:16">
      <c r="P6474" s="3"/>
    </row>
    <row r="6475" spans="16:16">
      <c r="P6475" s="3"/>
    </row>
    <row r="6476" spans="16:16">
      <c r="P6476" s="3"/>
    </row>
    <row r="6477" spans="16:16">
      <c r="P6477" s="3"/>
    </row>
    <row r="6478" spans="16:16">
      <c r="P6478" s="3"/>
    </row>
    <row r="6479" spans="16:16">
      <c r="P6479" s="3"/>
    </row>
    <row r="6480" spans="16:16">
      <c r="P6480" s="3"/>
    </row>
    <row r="6481" spans="16:16">
      <c r="P6481" s="3"/>
    </row>
    <row r="6482" spans="16:16">
      <c r="P6482" s="3"/>
    </row>
    <row r="6483" spans="16:16">
      <c r="P6483" s="3"/>
    </row>
    <row r="6484" spans="16:16">
      <c r="P6484" s="3"/>
    </row>
    <row r="6485" spans="16:16">
      <c r="P6485" s="3"/>
    </row>
    <row r="6486" spans="16:16">
      <c r="P6486" s="3"/>
    </row>
    <row r="6487" spans="16:16">
      <c r="P6487" s="3"/>
    </row>
    <row r="6488" spans="16:16">
      <c r="P6488" s="3"/>
    </row>
    <row r="6489" spans="16:16">
      <c r="P6489" s="3"/>
    </row>
    <row r="6490" spans="16:16">
      <c r="P6490" s="3"/>
    </row>
    <row r="6491" spans="16:16">
      <c r="P6491" s="3"/>
    </row>
    <row r="6492" spans="16:16">
      <c r="P6492" s="3"/>
    </row>
    <row r="6493" spans="16:16">
      <c r="P6493" s="3"/>
    </row>
    <row r="6494" spans="16:16">
      <c r="P6494" s="3"/>
    </row>
    <row r="6495" spans="16:16">
      <c r="P6495" s="3"/>
    </row>
    <row r="6496" spans="16:16">
      <c r="P6496" s="3"/>
    </row>
    <row r="6497" spans="16:16">
      <c r="P6497" s="3"/>
    </row>
    <row r="6498" spans="16:16">
      <c r="P6498" s="3"/>
    </row>
    <row r="6499" spans="16:16">
      <c r="P6499" s="3"/>
    </row>
    <row r="6500" spans="16:16">
      <c r="P6500" s="3"/>
    </row>
    <row r="6501" spans="16:16">
      <c r="P6501" s="3"/>
    </row>
    <row r="6502" spans="16:16">
      <c r="P6502" s="3"/>
    </row>
    <row r="6503" spans="16:16">
      <c r="P6503" s="3"/>
    </row>
    <row r="6504" spans="16:16">
      <c r="P6504" s="3"/>
    </row>
    <row r="6505" spans="16:16">
      <c r="P6505" s="3"/>
    </row>
    <row r="6506" spans="16:16">
      <c r="P6506" s="3"/>
    </row>
    <row r="6507" spans="16:16">
      <c r="P6507" s="3"/>
    </row>
    <row r="6508" spans="16:16">
      <c r="P6508" s="3"/>
    </row>
    <row r="6509" spans="16:16">
      <c r="P6509" s="3"/>
    </row>
    <row r="6510" spans="16:16">
      <c r="P6510" s="3"/>
    </row>
    <row r="6511" spans="16:16">
      <c r="P6511" s="3"/>
    </row>
    <row r="6512" spans="16:16">
      <c r="P6512" s="3"/>
    </row>
    <row r="6513" spans="16:16">
      <c r="P6513" s="3"/>
    </row>
    <row r="6514" spans="16:16">
      <c r="P6514" s="3"/>
    </row>
    <row r="6515" spans="16:16">
      <c r="P6515" s="3"/>
    </row>
    <row r="6516" spans="16:16">
      <c r="P6516" s="3"/>
    </row>
    <row r="6517" spans="16:16">
      <c r="P6517" s="3"/>
    </row>
    <row r="6518" spans="16:16">
      <c r="P6518" s="3"/>
    </row>
    <row r="6519" spans="16:16">
      <c r="P6519" s="3"/>
    </row>
    <row r="6520" spans="16:16">
      <c r="P6520" s="3"/>
    </row>
    <row r="6521" spans="16:16">
      <c r="P6521" s="3"/>
    </row>
    <row r="6522" spans="16:16">
      <c r="P6522" s="3"/>
    </row>
    <row r="6523" spans="16:16">
      <c r="P6523" s="3"/>
    </row>
    <row r="6524" spans="16:16">
      <c r="P6524" s="3"/>
    </row>
    <row r="6525" spans="16:16">
      <c r="P6525" s="3"/>
    </row>
    <row r="6526" spans="16:16">
      <c r="P6526" s="3"/>
    </row>
    <row r="6527" spans="16:16">
      <c r="P6527" s="3"/>
    </row>
    <row r="6528" spans="16:16">
      <c r="P6528" s="3"/>
    </row>
    <row r="6529" spans="16:16">
      <c r="P6529" s="3"/>
    </row>
    <row r="6530" spans="16:16">
      <c r="P6530" s="3"/>
    </row>
    <row r="6531" spans="16:16">
      <c r="P6531" s="3"/>
    </row>
    <row r="6532" spans="16:16">
      <c r="P6532" s="3"/>
    </row>
    <row r="6533" spans="16:16">
      <c r="P6533" s="3"/>
    </row>
    <row r="6534" spans="16:16">
      <c r="P6534" s="3"/>
    </row>
    <row r="6535" spans="16:16">
      <c r="P6535" s="3"/>
    </row>
    <row r="6536" spans="16:16">
      <c r="P6536" s="3"/>
    </row>
    <row r="6537" spans="16:16">
      <c r="P6537" s="3"/>
    </row>
    <row r="6538" spans="16:16">
      <c r="P6538" s="3"/>
    </row>
    <row r="6539" spans="16:16">
      <c r="P6539" s="3"/>
    </row>
    <row r="6540" spans="16:16">
      <c r="P6540" s="3"/>
    </row>
    <row r="6541" spans="16:16">
      <c r="P6541" s="3"/>
    </row>
    <row r="6542" spans="16:16">
      <c r="P6542" s="3"/>
    </row>
    <row r="6543" spans="16:16">
      <c r="P6543" s="3"/>
    </row>
    <row r="6544" spans="16:16">
      <c r="P6544" s="3"/>
    </row>
    <row r="6545" spans="16:16">
      <c r="P6545" s="3"/>
    </row>
    <row r="6546" spans="16:16">
      <c r="P6546" s="3"/>
    </row>
    <row r="6547" spans="16:16">
      <c r="P6547" s="3"/>
    </row>
    <row r="6548" spans="16:16">
      <c r="P6548" s="3"/>
    </row>
    <row r="6549" spans="16:16">
      <c r="P6549" s="3"/>
    </row>
    <row r="6550" spans="16:16">
      <c r="P6550" s="3"/>
    </row>
    <row r="6551" spans="16:16">
      <c r="P6551" s="3"/>
    </row>
    <row r="6552" spans="16:16">
      <c r="P6552" s="3"/>
    </row>
    <row r="6553" spans="16:16">
      <c r="P6553" s="3"/>
    </row>
    <row r="6554" spans="16:16">
      <c r="P6554" s="3"/>
    </row>
    <row r="6555" spans="16:16">
      <c r="P6555" s="3"/>
    </row>
    <row r="6556" spans="16:16">
      <c r="P6556" s="3"/>
    </row>
    <row r="6557" spans="16:16">
      <c r="P6557" s="3"/>
    </row>
    <row r="6558" spans="16:16">
      <c r="P6558" s="3"/>
    </row>
    <row r="6559" spans="16:16">
      <c r="P6559" s="3"/>
    </row>
    <row r="6560" spans="16:16">
      <c r="P6560" s="3"/>
    </row>
    <row r="6561" spans="16:16">
      <c r="P6561" s="3"/>
    </row>
    <row r="6562" spans="16:16">
      <c r="P6562" s="3"/>
    </row>
    <row r="6563" spans="16:16">
      <c r="P6563" s="3"/>
    </row>
    <row r="6564" spans="16:16">
      <c r="P6564" s="3"/>
    </row>
    <row r="6565" spans="16:16">
      <c r="P6565" s="3"/>
    </row>
    <row r="6566" spans="16:16">
      <c r="P6566" s="3"/>
    </row>
    <row r="6567" spans="16:16">
      <c r="P6567" s="3"/>
    </row>
    <row r="6568" spans="16:16">
      <c r="P6568" s="3"/>
    </row>
    <row r="6569" spans="16:16">
      <c r="P6569" s="3"/>
    </row>
    <row r="6570" spans="16:16">
      <c r="P6570" s="3"/>
    </row>
    <row r="6571" spans="16:16">
      <c r="P6571" s="3"/>
    </row>
    <row r="6572" spans="16:16">
      <c r="P6572" s="3"/>
    </row>
    <row r="6573" spans="16:16">
      <c r="P6573" s="3"/>
    </row>
    <row r="6574" spans="16:16">
      <c r="P6574" s="3"/>
    </row>
    <row r="6575" spans="16:16">
      <c r="P6575" s="3"/>
    </row>
    <row r="6576" spans="16:16">
      <c r="P6576" s="3"/>
    </row>
    <row r="6577" spans="16:16">
      <c r="P6577" s="3"/>
    </row>
    <row r="6578" spans="16:16">
      <c r="P6578" s="3"/>
    </row>
    <row r="6579" spans="16:16">
      <c r="P6579" s="3"/>
    </row>
    <row r="6580" spans="16:16">
      <c r="P6580" s="3"/>
    </row>
    <row r="6581" spans="16:16">
      <c r="P6581" s="3"/>
    </row>
    <row r="6582" spans="16:16">
      <c r="P6582" s="3"/>
    </row>
    <row r="6583" spans="16:16">
      <c r="P6583" s="3"/>
    </row>
    <row r="6584" spans="16:16">
      <c r="P6584" s="3"/>
    </row>
    <row r="6585" spans="16:16">
      <c r="P6585" s="3"/>
    </row>
    <row r="6586" spans="16:16">
      <c r="P6586" s="3"/>
    </row>
    <row r="6587" spans="16:16">
      <c r="P6587" s="3"/>
    </row>
    <row r="6588" spans="16:16">
      <c r="P6588" s="3"/>
    </row>
    <row r="6589" spans="16:16">
      <c r="P6589" s="3"/>
    </row>
    <row r="6590" spans="16:16">
      <c r="P6590" s="3"/>
    </row>
    <row r="6591" spans="16:16">
      <c r="P6591" s="3"/>
    </row>
    <row r="6592" spans="16:16">
      <c r="P6592" s="3"/>
    </row>
    <row r="6593" spans="16:16">
      <c r="P6593" s="3"/>
    </row>
    <row r="6594" spans="16:16">
      <c r="P6594" s="3"/>
    </row>
    <row r="6595" spans="16:16">
      <c r="P6595" s="3"/>
    </row>
    <row r="6596" spans="16:16">
      <c r="P6596" s="3"/>
    </row>
    <row r="6597" spans="16:16">
      <c r="P6597" s="3"/>
    </row>
    <row r="6598" spans="16:16">
      <c r="P6598" s="3"/>
    </row>
    <row r="6599" spans="16:16">
      <c r="P6599" s="3"/>
    </row>
    <row r="6600" spans="16:16">
      <c r="P6600" s="3"/>
    </row>
    <row r="6601" spans="16:16">
      <c r="P6601" s="3"/>
    </row>
    <row r="6602" spans="16:16">
      <c r="P6602" s="3"/>
    </row>
    <row r="6603" spans="16:16">
      <c r="P6603" s="3"/>
    </row>
    <row r="6604" spans="16:16">
      <c r="P6604" s="3"/>
    </row>
    <row r="6605" spans="16:16">
      <c r="P6605" s="3"/>
    </row>
    <row r="6606" spans="16:16">
      <c r="P6606" s="3"/>
    </row>
    <row r="6607" spans="16:16">
      <c r="P6607" s="3"/>
    </row>
    <row r="6608" spans="16:16">
      <c r="P6608" s="3"/>
    </row>
    <row r="6609" spans="16:16">
      <c r="P6609" s="3"/>
    </row>
    <row r="6610" spans="16:16">
      <c r="P6610" s="3"/>
    </row>
    <row r="6611" spans="16:16">
      <c r="P6611" s="3"/>
    </row>
    <row r="6612" spans="16:16">
      <c r="P6612" s="3"/>
    </row>
    <row r="6613" spans="16:16">
      <c r="P6613" s="3"/>
    </row>
    <row r="6614" spans="16:16">
      <c r="P6614" s="3"/>
    </row>
    <row r="6615" spans="16:16">
      <c r="P6615" s="3"/>
    </row>
    <row r="6616" spans="16:16">
      <c r="P6616" s="3"/>
    </row>
    <row r="6617" spans="16:16">
      <c r="P6617" s="3"/>
    </row>
    <row r="6618" spans="16:16">
      <c r="P6618" s="3"/>
    </row>
    <row r="6619" spans="16:16">
      <c r="P6619" s="3"/>
    </row>
    <row r="6620" spans="16:16">
      <c r="P6620" s="3"/>
    </row>
    <row r="6621" spans="16:16">
      <c r="P6621" s="3"/>
    </row>
    <row r="6622" spans="16:16">
      <c r="P6622" s="3"/>
    </row>
    <row r="6623" spans="16:16">
      <c r="P6623" s="3"/>
    </row>
    <row r="6624" spans="16:16">
      <c r="P6624" s="3"/>
    </row>
    <row r="6625" spans="16:16">
      <c r="P6625" s="3"/>
    </row>
    <row r="6626" spans="16:16">
      <c r="P6626" s="3"/>
    </row>
    <row r="6627" spans="16:16">
      <c r="P6627" s="3"/>
    </row>
    <row r="6628" spans="16:16">
      <c r="P6628" s="3"/>
    </row>
    <row r="6629" spans="16:16">
      <c r="P6629" s="3"/>
    </row>
    <row r="6630" spans="16:16">
      <c r="P6630" s="3"/>
    </row>
    <row r="6631" spans="16:16">
      <c r="P6631" s="3"/>
    </row>
    <row r="6632" spans="16:16">
      <c r="P6632" s="3"/>
    </row>
    <row r="6633" spans="16:16">
      <c r="P6633" s="3"/>
    </row>
    <row r="6634" spans="16:16">
      <c r="P6634" s="3"/>
    </row>
    <row r="6635" spans="16:16">
      <c r="P6635" s="3"/>
    </row>
    <row r="6636" spans="16:16">
      <c r="P6636" s="3"/>
    </row>
    <row r="6637" spans="16:16">
      <c r="P6637" s="3"/>
    </row>
    <row r="6638" spans="16:16">
      <c r="P6638" s="3"/>
    </row>
    <row r="6639" spans="16:16">
      <c r="P6639" s="3"/>
    </row>
    <row r="6640" spans="16:16">
      <c r="P6640" s="3"/>
    </row>
    <row r="6641" spans="16:16">
      <c r="P6641" s="3"/>
    </row>
    <row r="6642" spans="16:16">
      <c r="P6642" s="3"/>
    </row>
    <row r="6643" spans="16:16">
      <c r="P6643" s="3"/>
    </row>
    <row r="6644" spans="16:16">
      <c r="P6644" s="3"/>
    </row>
    <row r="6645" spans="16:16">
      <c r="P6645" s="3"/>
    </row>
    <row r="6646" spans="16:16">
      <c r="P6646" s="3"/>
    </row>
    <row r="6647" spans="16:16">
      <c r="P6647" s="3"/>
    </row>
    <row r="6648" spans="16:16">
      <c r="P6648" s="3"/>
    </row>
    <row r="6649" spans="16:16">
      <c r="P6649" s="3"/>
    </row>
    <row r="6650" spans="16:16">
      <c r="P6650" s="3"/>
    </row>
    <row r="6651" spans="16:16">
      <c r="P6651" s="3"/>
    </row>
    <row r="6652" spans="16:16">
      <c r="P6652" s="3"/>
    </row>
    <row r="6653" spans="16:16">
      <c r="P6653" s="3"/>
    </row>
    <row r="6654" spans="16:16">
      <c r="P6654" s="3"/>
    </row>
    <row r="6655" spans="16:16">
      <c r="P6655" s="3"/>
    </row>
    <row r="6656" spans="16:16">
      <c r="P6656" s="3"/>
    </row>
    <row r="6657" spans="16:16">
      <c r="P6657" s="3"/>
    </row>
    <row r="6658" spans="16:16">
      <c r="P6658" s="3"/>
    </row>
    <row r="6659" spans="16:16">
      <c r="P6659" s="3"/>
    </row>
    <row r="6660" spans="16:16">
      <c r="P6660" s="3"/>
    </row>
    <row r="6661" spans="16:16">
      <c r="P6661" s="3"/>
    </row>
    <row r="6662" spans="16:16">
      <c r="P6662" s="3"/>
    </row>
    <row r="6663" spans="16:16">
      <c r="P6663" s="3"/>
    </row>
    <row r="6664" spans="16:16">
      <c r="P6664" s="3"/>
    </row>
    <row r="6665" spans="16:16">
      <c r="P6665" s="3"/>
    </row>
    <row r="6666" spans="16:16">
      <c r="P6666" s="3"/>
    </row>
    <row r="6667" spans="16:16">
      <c r="P6667" s="3"/>
    </row>
    <row r="6668" spans="16:16">
      <c r="P6668" s="3"/>
    </row>
    <row r="6669" spans="16:16">
      <c r="P6669" s="3"/>
    </row>
    <row r="6670" spans="16:16">
      <c r="P6670" s="3"/>
    </row>
    <row r="6671" spans="16:16">
      <c r="P6671" s="3"/>
    </row>
    <row r="6672" spans="16:16">
      <c r="P6672" s="3"/>
    </row>
    <row r="6673" spans="16:16">
      <c r="P6673" s="3"/>
    </row>
    <row r="6674" spans="16:16">
      <c r="P6674" s="3"/>
    </row>
    <row r="6675" spans="16:16">
      <c r="P6675" s="3"/>
    </row>
    <row r="6676" spans="16:16">
      <c r="P6676" s="3"/>
    </row>
    <row r="6677" spans="16:16">
      <c r="P6677" s="3"/>
    </row>
    <row r="6678" spans="16:16">
      <c r="P6678" s="3"/>
    </row>
    <row r="6679" spans="16:16">
      <c r="P6679" s="3"/>
    </row>
    <row r="6680" spans="16:16">
      <c r="P6680" s="3"/>
    </row>
    <row r="6681" spans="16:16">
      <c r="P6681" s="3"/>
    </row>
    <row r="6682" spans="16:16">
      <c r="P6682" s="3"/>
    </row>
    <row r="6683" spans="16:16">
      <c r="P6683" s="3"/>
    </row>
    <row r="6684" spans="16:16">
      <c r="P6684" s="3"/>
    </row>
    <row r="6685" spans="16:16">
      <c r="P6685" s="3"/>
    </row>
    <row r="6686" spans="16:16">
      <c r="P6686" s="3"/>
    </row>
    <row r="6687" spans="16:16">
      <c r="P6687" s="3"/>
    </row>
    <row r="6688" spans="16:16">
      <c r="P6688" s="3"/>
    </row>
    <row r="6689" spans="16:16">
      <c r="P6689" s="3"/>
    </row>
    <row r="6690" spans="16:16">
      <c r="P6690" s="3"/>
    </row>
    <row r="6691" spans="16:16">
      <c r="P6691" s="3"/>
    </row>
    <row r="6692" spans="16:16">
      <c r="P6692" s="3"/>
    </row>
    <row r="6693" spans="16:16">
      <c r="P6693" s="3"/>
    </row>
    <row r="6694" spans="16:16">
      <c r="P6694" s="3"/>
    </row>
    <row r="6695" spans="16:16">
      <c r="P6695" s="3"/>
    </row>
    <row r="6696" spans="16:16">
      <c r="P6696" s="3"/>
    </row>
    <row r="6697" spans="16:16">
      <c r="P6697" s="3"/>
    </row>
    <row r="6698" spans="16:16">
      <c r="P6698" s="3"/>
    </row>
    <row r="6699" spans="16:16">
      <c r="P6699" s="3"/>
    </row>
    <row r="6700" spans="16:16">
      <c r="P6700" s="3"/>
    </row>
    <row r="6701" spans="16:16">
      <c r="P6701" s="3"/>
    </row>
    <row r="6702" spans="16:16">
      <c r="P6702" s="3"/>
    </row>
    <row r="6703" spans="16:16">
      <c r="P6703" s="3"/>
    </row>
    <row r="6704" spans="16:16">
      <c r="P6704" s="3"/>
    </row>
    <row r="6705" spans="16:16">
      <c r="P6705" s="3"/>
    </row>
    <row r="6706" spans="16:16">
      <c r="P6706" s="3"/>
    </row>
    <row r="6707" spans="16:16">
      <c r="P6707" s="3"/>
    </row>
    <row r="6708" spans="16:16">
      <c r="P6708" s="3"/>
    </row>
    <row r="6709" spans="16:16">
      <c r="P6709" s="3"/>
    </row>
    <row r="6710" spans="16:16">
      <c r="P6710" s="3"/>
    </row>
    <row r="6711" spans="16:16">
      <c r="P6711" s="3"/>
    </row>
    <row r="6712" spans="16:16">
      <c r="P6712" s="3"/>
    </row>
    <row r="6713" spans="16:16">
      <c r="P6713" s="3"/>
    </row>
    <row r="6714" spans="16:16">
      <c r="P6714" s="3"/>
    </row>
    <row r="6715" spans="16:16">
      <c r="P6715" s="3"/>
    </row>
    <row r="6716" spans="16:16">
      <c r="P6716" s="3"/>
    </row>
    <row r="6717" spans="16:16">
      <c r="P6717" s="3"/>
    </row>
    <row r="6718" spans="16:16">
      <c r="P6718" s="3"/>
    </row>
    <row r="6719" spans="16:16">
      <c r="P6719" s="3"/>
    </row>
    <row r="6720" spans="16:16">
      <c r="P6720" s="3"/>
    </row>
    <row r="6721" spans="16:16">
      <c r="P6721" s="3"/>
    </row>
    <row r="6722" spans="16:16">
      <c r="P6722" s="3"/>
    </row>
    <row r="6723" spans="16:16">
      <c r="P6723" s="3"/>
    </row>
    <row r="6724" spans="16:16">
      <c r="P6724" s="3"/>
    </row>
    <row r="6725" spans="16:16">
      <c r="P6725" s="3"/>
    </row>
    <row r="6726" spans="16:16">
      <c r="P6726" s="3"/>
    </row>
    <row r="6727" spans="16:16">
      <c r="P6727" s="3"/>
    </row>
    <row r="6728" spans="16:16">
      <c r="P6728" s="3"/>
    </row>
    <row r="6729" spans="16:16">
      <c r="P6729" s="3"/>
    </row>
    <row r="6730" spans="16:16">
      <c r="P6730" s="3"/>
    </row>
    <row r="6731" spans="16:16">
      <c r="P6731" s="3"/>
    </row>
    <row r="6732" spans="16:16">
      <c r="P6732" s="3"/>
    </row>
    <row r="6733" spans="16:16">
      <c r="P6733" s="3"/>
    </row>
    <row r="6734" spans="16:16">
      <c r="P6734" s="3"/>
    </row>
    <row r="6735" spans="16:16">
      <c r="P6735" s="3"/>
    </row>
    <row r="6736" spans="16:16">
      <c r="P6736" s="3"/>
    </row>
    <row r="6737" spans="16:16">
      <c r="P6737" s="3"/>
    </row>
    <row r="6738" spans="16:16">
      <c r="P6738" s="3"/>
    </row>
    <row r="6739" spans="16:16">
      <c r="P6739" s="3"/>
    </row>
    <row r="6740" spans="16:16">
      <c r="P6740" s="3"/>
    </row>
    <row r="6741" spans="16:16">
      <c r="P6741" s="3"/>
    </row>
    <row r="6742" spans="16:16">
      <c r="P6742" s="3"/>
    </row>
    <row r="6743" spans="16:16">
      <c r="P6743" s="3"/>
    </row>
    <row r="6744" spans="16:16">
      <c r="P6744" s="3"/>
    </row>
    <row r="6745" spans="16:16">
      <c r="P6745" s="3"/>
    </row>
    <row r="6746" spans="16:16">
      <c r="P6746" s="3"/>
    </row>
    <row r="6747" spans="16:16">
      <c r="P6747" s="3"/>
    </row>
    <row r="6748" spans="16:16">
      <c r="P6748" s="3"/>
    </row>
    <row r="6749" spans="16:16">
      <c r="P6749" s="3"/>
    </row>
    <row r="6750" spans="16:16">
      <c r="P6750" s="3"/>
    </row>
    <row r="6751" spans="16:16">
      <c r="P6751" s="3"/>
    </row>
    <row r="6752" spans="16:16">
      <c r="P6752" s="3"/>
    </row>
    <row r="6753" spans="16:16">
      <c r="P6753" s="3"/>
    </row>
    <row r="6754" spans="16:16">
      <c r="P6754" s="3"/>
    </row>
    <row r="6755" spans="16:16">
      <c r="P6755" s="3"/>
    </row>
    <row r="6756" spans="16:16">
      <c r="P6756" s="3"/>
    </row>
    <row r="6757" spans="16:16">
      <c r="P6757" s="3"/>
    </row>
    <row r="6758" spans="16:16">
      <c r="P6758" s="3"/>
    </row>
    <row r="6759" spans="16:16">
      <c r="P6759" s="3"/>
    </row>
    <row r="6760" spans="16:16">
      <c r="P6760" s="3"/>
    </row>
    <row r="6761" spans="16:16">
      <c r="P6761" s="3"/>
    </row>
    <row r="6762" spans="16:16">
      <c r="P6762" s="3"/>
    </row>
    <row r="6763" spans="16:16">
      <c r="P6763" s="3"/>
    </row>
    <row r="6764" spans="16:16">
      <c r="P6764" s="3"/>
    </row>
    <row r="6765" spans="16:16">
      <c r="P6765" s="3"/>
    </row>
    <row r="6766" spans="16:16">
      <c r="P6766" s="3"/>
    </row>
    <row r="6767" spans="16:16">
      <c r="P6767" s="3"/>
    </row>
    <row r="6768" spans="16:16">
      <c r="P6768" s="3"/>
    </row>
    <row r="6769" spans="16:16">
      <c r="P6769" s="3"/>
    </row>
    <row r="6770" spans="16:16">
      <c r="P6770" s="3"/>
    </row>
    <row r="6771" spans="16:16">
      <c r="P6771" s="3"/>
    </row>
    <row r="6772" spans="16:16">
      <c r="P6772" s="3"/>
    </row>
    <row r="6773" spans="16:16">
      <c r="P6773" s="3"/>
    </row>
    <row r="6774" spans="16:16">
      <c r="P6774" s="3"/>
    </row>
    <row r="6775" spans="16:16">
      <c r="P6775" s="3"/>
    </row>
    <row r="6776" spans="16:16">
      <c r="P6776" s="3"/>
    </row>
    <row r="6777" spans="16:16">
      <c r="P6777" s="3"/>
    </row>
    <row r="6778" spans="16:16">
      <c r="P6778" s="3"/>
    </row>
    <row r="6779" spans="16:16">
      <c r="P6779" s="3"/>
    </row>
    <row r="6780" spans="16:16">
      <c r="P6780" s="3"/>
    </row>
    <row r="6781" spans="16:16">
      <c r="P6781" s="3"/>
    </row>
    <row r="6782" spans="16:16">
      <c r="P6782" s="3"/>
    </row>
    <row r="6783" spans="16:16">
      <c r="P6783" s="3"/>
    </row>
    <row r="6784" spans="16:16">
      <c r="P6784" s="3"/>
    </row>
    <row r="6785" spans="16:16">
      <c r="P6785" s="3"/>
    </row>
    <row r="6786" spans="16:16">
      <c r="P6786" s="3"/>
    </row>
    <row r="6787" spans="16:16">
      <c r="P6787" s="3"/>
    </row>
    <row r="6788" spans="16:16">
      <c r="P6788" s="3"/>
    </row>
    <row r="6789" spans="16:16">
      <c r="P6789" s="3"/>
    </row>
    <row r="6790" spans="16:16">
      <c r="P6790" s="3"/>
    </row>
    <row r="6791" spans="16:16">
      <c r="P6791" s="3"/>
    </row>
    <row r="6792" spans="16:16">
      <c r="P6792" s="3"/>
    </row>
    <row r="6793" spans="16:16">
      <c r="P6793" s="3"/>
    </row>
    <row r="6794" spans="16:16">
      <c r="P6794" s="3"/>
    </row>
    <row r="6795" spans="16:16">
      <c r="P6795" s="3"/>
    </row>
    <row r="6796" spans="16:16">
      <c r="P6796" s="3"/>
    </row>
    <row r="6797" spans="16:16">
      <c r="P6797" s="3"/>
    </row>
    <row r="6798" spans="16:16">
      <c r="P6798" s="3"/>
    </row>
    <row r="6799" spans="16:16">
      <c r="P6799" s="3"/>
    </row>
    <row r="6800" spans="16:16">
      <c r="P6800" s="3"/>
    </row>
    <row r="6801" spans="16:16">
      <c r="P6801" s="3"/>
    </row>
    <row r="6802" spans="16:16">
      <c r="P6802" s="3"/>
    </row>
    <row r="6803" spans="16:16">
      <c r="P6803" s="3"/>
    </row>
    <row r="6804" spans="16:16">
      <c r="P6804" s="3"/>
    </row>
    <row r="6805" spans="16:16">
      <c r="P6805" s="3"/>
    </row>
    <row r="6806" spans="16:16">
      <c r="P6806" s="3"/>
    </row>
    <row r="6807" spans="16:16">
      <c r="P6807" s="3"/>
    </row>
    <row r="6808" spans="16:16">
      <c r="P6808" s="3"/>
    </row>
    <row r="6809" spans="16:16">
      <c r="P6809" s="3"/>
    </row>
    <row r="6810" spans="16:16">
      <c r="P6810" s="3"/>
    </row>
    <row r="6811" spans="16:16">
      <c r="P6811" s="3"/>
    </row>
    <row r="6812" spans="16:16">
      <c r="P6812" s="3"/>
    </row>
    <row r="6813" spans="16:16">
      <c r="P6813" s="3"/>
    </row>
    <row r="6814" spans="16:16">
      <c r="P6814" s="3"/>
    </row>
    <row r="6815" spans="16:16">
      <c r="P6815" s="3"/>
    </row>
    <row r="6816" spans="16:16">
      <c r="P6816" s="3"/>
    </row>
    <row r="6817" spans="16:16">
      <c r="P6817" s="3"/>
    </row>
    <row r="6818" spans="16:16">
      <c r="P6818" s="3"/>
    </row>
    <row r="6819" spans="16:16">
      <c r="P6819" s="3"/>
    </row>
    <row r="6820" spans="16:16">
      <c r="P6820" s="3"/>
    </row>
    <row r="6821" spans="16:16">
      <c r="P6821" s="3"/>
    </row>
    <row r="6822" spans="16:16">
      <c r="P6822" s="3"/>
    </row>
    <row r="6823" spans="16:16">
      <c r="P6823" s="3"/>
    </row>
    <row r="6824" spans="16:16">
      <c r="P6824" s="3"/>
    </row>
    <row r="6825" spans="16:16">
      <c r="P6825" s="3"/>
    </row>
    <row r="6826" spans="16:16">
      <c r="P6826" s="3"/>
    </row>
    <row r="6827" spans="16:16">
      <c r="P6827" s="3"/>
    </row>
    <row r="6828" spans="16:16">
      <c r="P6828" s="3"/>
    </row>
    <row r="6829" spans="16:16">
      <c r="P6829" s="3"/>
    </row>
    <row r="6830" spans="16:16">
      <c r="P6830" s="3"/>
    </row>
    <row r="6831" spans="16:16">
      <c r="P6831" s="3"/>
    </row>
    <row r="6832" spans="16:16">
      <c r="P6832" s="3"/>
    </row>
    <row r="6833" spans="16:16">
      <c r="P6833" s="3"/>
    </row>
    <row r="6834" spans="16:16">
      <c r="P6834" s="3"/>
    </row>
    <row r="6835" spans="16:16">
      <c r="P6835" s="3"/>
    </row>
    <row r="6836" spans="16:16">
      <c r="P6836" s="3"/>
    </row>
    <row r="6837" spans="16:16">
      <c r="P6837" s="3"/>
    </row>
    <row r="6838" spans="16:16">
      <c r="P6838" s="3"/>
    </row>
    <row r="6839" spans="16:16">
      <c r="P6839" s="3"/>
    </row>
    <row r="6840" spans="16:16">
      <c r="P6840" s="3"/>
    </row>
    <row r="6841" spans="16:16">
      <c r="P6841" s="3"/>
    </row>
    <row r="6842" spans="16:16">
      <c r="P6842" s="3"/>
    </row>
    <row r="6843" spans="16:16">
      <c r="P6843" s="3"/>
    </row>
    <row r="6844" spans="16:16">
      <c r="P6844" s="3"/>
    </row>
    <row r="6845" spans="16:16">
      <c r="P6845" s="3"/>
    </row>
    <row r="6846" spans="16:16">
      <c r="P6846" s="3"/>
    </row>
    <row r="6847" spans="16:16">
      <c r="P6847" s="3"/>
    </row>
    <row r="6848" spans="16:16">
      <c r="P6848" s="3"/>
    </row>
    <row r="6849" spans="16:16">
      <c r="P6849" s="3"/>
    </row>
    <row r="6850" spans="16:16">
      <c r="P6850" s="3"/>
    </row>
    <row r="6851" spans="16:16">
      <c r="P6851" s="3"/>
    </row>
    <row r="6852" spans="16:16">
      <c r="P6852" s="3"/>
    </row>
    <row r="6853" spans="16:16">
      <c r="P6853" s="3"/>
    </row>
    <row r="6854" spans="16:16">
      <c r="P6854" s="3"/>
    </row>
    <row r="6855" spans="16:16">
      <c r="P6855" s="3"/>
    </row>
    <row r="6856" spans="16:16">
      <c r="P6856" s="3"/>
    </row>
    <row r="6857" spans="16:16">
      <c r="P6857" s="3"/>
    </row>
    <row r="6858" spans="16:16">
      <c r="P6858" s="3"/>
    </row>
    <row r="6859" spans="16:16">
      <c r="P6859" s="3"/>
    </row>
    <row r="6860" spans="16:16">
      <c r="P6860" s="3"/>
    </row>
    <row r="6861" spans="16:16">
      <c r="P6861" s="3"/>
    </row>
    <row r="6862" spans="16:16">
      <c r="P6862" s="3"/>
    </row>
    <row r="6863" spans="16:16">
      <c r="P6863" s="3"/>
    </row>
    <row r="6864" spans="16:16">
      <c r="P6864" s="3"/>
    </row>
    <row r="6865" spans="16:16">
      <c r="P6865" s="3"/>
    </row>
    <row r="6866" spans="16:16">
      <c r="P6866" s="3"/>
    </row>
    <row r="6867" spans="16:16">
      <c r="P6867" s="3"/>
    </row>
    <row r="6868" spans="16:16">
      <c r="P6868" s="3"/>
    </row>
    <row r="6869" spans="16:16">
      <c r="P6869" s="3"/>
    </row>
    <row r="6870" spans="16:16">
      <c r="P6870" s="3"/>
    </row>
    <row r="6871" spans="16:16">
      <c r="P6871" s="3"/>
    </row>
    <row r="6872" spans="16:16">
      <c r="P6872" s="3"/>
    </row>
    <row r="6873" spans="16:16">
      <c r="P6873" s="3"/>
    </row>
    <row r="6874" spans="16:16">
      <c r="P6874" s="3"/>
    </row>
    <row r="6875" spans="16:16">
      <c r="P6875" s="3"/>
    </row>
    <row r="6876" spans="16:16">
      <c r="P6876" s="3"/>
    </row>
    <row r="6877" spans="16:16">
      <c r="P6877" s="3"/>
    </row>
    <row r="6878" spans="16:16">
      <c r="P6878" s="3"/>
    </row>
    <row r="6879" spans="16:16">
      <c r="P6879" s="3"/>
    </row>
    <row r="6880" spans="16:16">
      <c r="P6880" s="3"/>
    </row>
    <row r="6881" spans="16:16">
      <c r="P6881" s="3"/>
    </row>
    <row r="6882" spans="16:16">
      <c r="P6882" s="3"/>
    </row>
    <row r="6883" spans="16:16">
      <c r="P6883" s="3"/>
    </row>
    <row r="6884" spans="16:16">
      <c r="P6884" s="3"/>
    </row>
    <row r="6885" spans="16:16">
      <c r="P6885" s="3"/>
    </row>
    <row r="6886" spans="16:16">
      <c r="P6886" s="3"/>
    </row>
    <row r="6887" spans="16:16">
      <c r="P6887" s="3"/>
    </row>
    <row r="6888" spans="16:16">
      <c r="P6888" s="3"/>
    </row>
    <row r="6889" spans="16:16">
      <c r="P6889" s="3"/>
    </row>
    <row r="6890" spans="16:16">
      <c r="P6890" s="3"/>
    </row>
    <row r="6891" spans="16:16">
      <c r="P6891" s="3"/>
    </row>
    <row r="6892" spans="16:16">
      <c r="P6892" s="3"/>
    </row>
    <row r="6893" spans="16:16">
      <c r="P6893" s="3"/>
    </row>
    <row r="6894" spans="16:16">
      <c r="P6894" s="3"/>
    </row>
    <row r="6895" spans="16:16">
      <c r="P6895" s="3"/>
    </row>
    <row r="6896" spans="16:16">
      <c r="P6896" s="3"/>
    </row>
    <row r="6897" spans="16:16">
      <c r="P6897" s="3"/>
    </row>
    <row r="6898" spans="16:16">
      <c r="P6898" s="3"/>
    </row>
    <row r="6899" spans="16:16">
      <c r="P6899" s="3"/>
    </row>
    <row r="6900" spans="16:16">
      <c r="P6900" s="3"/>
    </row>
    <row r="6901" spans="16:16">
      <c r="P6901" s="3"/>
    </row>
    <row r="6902" spans="16:16">
      <c r="P6902" s="3"/>
    </row>
    <row r="6903" spans="16:16">
      <c r="P6903" s="3"/>
    </row>
    <row r="6904" spans="16:16">
      <c r="P6904" s="3"/>
    </row>
    <row r="6905" spans="16:16">
      <c r="P6905" s="3"/>
    </row>
    <row r="6906" spans="16:16">
      <c r="P6906" s="3"/>
    </row>
    <row r="6907" spans="16:16">
      <c r="P6907" s="3"/>
    </row>
    <row r="6908" spans="16:16">
      <c r="P6908" s="3"/>
    </row>
    <row r="6909" spans="16:16">
      <c r="P6909" s="3"/>
    </row>
    <row r="6910" spans="16:16">
      <c r="P6910" s="3"/>
    </row>
    <row r="6911" spans="16:16">
      <c r="P6911" s="3"/>
    </row>
    <row r="6912" spans="16:16">
      <c r="P6912" s="3"/>
    </row>
    <row r="6913" spans="16:16">
      <c r="P6913" s="3"/>
    </row>
    <row r="6914" spans="16:16">
      <c r="P6914" s="3"/>
    </row>
    <row r="6915" spans="16:16">
      <c r="P6915" s="3"/>
    </row>
    <row r="6916" spans="16:16">
      <c r="P6916" s="3"/>
    </row>
    <row r="6917" spans="16:16">
      <c r="P6917" s="3"/>
    </row>
    <row r="6918" spans="16:16">
      <c r="P6918" s="3"/>
    </row>
    <row r="6919" spans="16:16">
      <c r="P6919" s="3"/>
    </row>
    <row r="6920" spans="16:16">
      <c r="P6920" s="3"/>
    </row>
    <row r="6921" spans="16:16">
      <c r="P6921" s="3"/>
    </row>
    <row r="6922" spans="16:16">
      <c r="P6922" s="3"/>
    </row>
    <row r="6923" spans="16:16">
      <c r="P6923" s="3"/>
    </row>
    <row r="6924" spans="16:16">
      <c r="P6924" s="3"/>
    </row>
    <row r="6925" spans="16:16">
      <c r="P6925" s="3"/>
    </row>
    <row r="6926" spans="16:16">
      <c r="P6926" s="3"/>
    </row>
    <row r="6927" spans="16:16">
      <c r="P6927" s="3"/>
    </row>
    <row r="6928" spans="16:16">
      <c r="P6928" s="3"/>
    </row>
    <row r="6929" spans="16:16">
      <c r="P6929" s="3"/>
    </row>
    <row r="6930" spans="16:16">
      <c r="P6930" s="3"/>
    </row>
    <row r="6931" spans="16:16">
      <c r="P6931" s="3"/>
    </row>
    <row r="6932" spans="16:16">
      <c r="P6932" s="3"/>
    </row>
    <row r="6933" spans="16:16">
      <c r="P6933" s="3"/>
    </row>
    <row r="6934" spans="16:16">
      <c r="P6934" s="3"/>
    </row>
    <row r="6935" spans="16:16">
      <c r="P6935" s="3"/>
    </row>
    <row r="6936" spans="16:16">
      <c r="P6936" s="3"/>
    </row>
    <row r="6937" spans="16:16">
      <c r="P6937" s="3"/>
    </row>
    <row r="6938" spans="16:16">
      <c r="P6938" s="3"/>
    </row>
    <row r="6939" spans="16:16">
      <c r="P6939" s="3"/>
    </row>
    <row r="6940" spans="16:16">
      <c r="P6940" s="3"/>
    </row>
    <row r="6941" spans="16:16">
      <c r="P6941" s="3"/>
    </row>
    <row r="6942" spans="16:16">
      <c r="P6942" s="3"/>
    </row>
    <row r="6943" spans="16:16">
      <c r="P6943" s="3"/>
    </row>
    <row r="6944" spans="16:16">
      <c r="P6944" s="3"/>
    </row>
    <row r="6945" spans="16:16">
      <c r="P6945" s="3"/>
    </row>
    <row r="6946" spans="16:16">
      <c r="P6946" s="3"/>
    </row>
    <row r="6947" spans="16:16">
      <c r="P6947" s="3"/>
    </row>
    <row r="6948" spans="16:16">
      <c r="P6948" s="3"/>
    </row>
    <row r="6949" spans="16:16">
      <c r="P6949" s="3"/>
    </row>
    <row r="6950" spans="16:16">
      <c r="P6950" s="3"/>
    </row>
    <row r="6951" spans="16:16">
      <c r="P6951" s="3"/>
    </row>
    <row r="6952" spans="16:16">
      <c r="P6952" s="3"/>
    </row>
    <row r="6953" spans="16:16">
      <c r="P6953" s="3"/>
    </row>
    <row r="6954" spans="16:16">
      <c r="P6954" s="3"/>
    </row>
    <row r="6955" spans="16:16">
      <c r="P6955" s="3"/>
    </row>
    <row r="6956" spans="16:16">
      <c r="P6956" s="3"/>
    </row>
    <row r="6957" spans="16:16">
      <c r="P6957" s="3"/>
    </row>
    <row r="6958" spans="16:16">
      <c r="P6958" s="3"/>
    </row>
    <row r="6959" spans="16:16">
      <c r="P6959" s="3"/>
    </row>
    <row r="6960" spans="16:16">
      <c r="P6960" s="3"/>
    </row>
    <row r="6961" spans="16:16">
      <c r="P6961" s="3"/>
    </row>
    <row r="6962" spans="16:16">
      <c r="P6962" s="3"/>
    </row>
    <row r="6963" spans="16:16">
      <c r="P6963" s="3"/>
    </row>
    <row r="6964" spans="16:16">
      <c r="P6964" s="3"/>
    </row>
    <row r="6965" spans="16:16">
      <c r="P6965" s="3"/>
    </row>
    <row r="6966" spans="16:16">
      <c r="P6966" s="3"/>
    </row>
    <row r="6967" spans="16:16">
      <c r="P6967" s="3"/>
    </row>
    <row r="6968" spans="16:16">
      <c r="P6968" s="3"/>
    </row>
    <row r="6969" spans="16:16">
      <c r="P6969" s="3"/>
    </row>
    <row r="6970" spans="16:16">
      <c r="P6970" s="3"/>
    </row>
    <row r="6971" spans="16:16">
      <c r="P6971" s="3"/>
    </row>
    <row r="6972" spans="16:16">
      <c r="P6972" s="3"/>
    </row>
    <row r="6973" spans="16:16">
      <c r="P6973" s="3"/>
    </row>
    <row r="6974" spans="16:16">
      <c r="P6974" s="3"/>
    </row>
    <row r="6975" spans="16:16">
      <c r="P6975" s="3"/>
    </row>
    <row r="6976" spans="16:16">
      <c r="P6976" s="3"/>
    </row>
    <row r="6977" spans="16:16">
      <c r="P6977" s="3"/>
    </row>
    <row r="6978" spans="16:16">
      <c r="P6978" s="3"/>
    </row>
    <row r="6979" spans="16:16">
      <c r="P6979" s="3"/>
    </row>
    <row r="6980" spans="16:16">
      <c r="P6980" s="3"/>
    </row>
    <row r="6981" spans="16:16">
      <c r="P6981" s="3"/>
    </row>
    <row r="6982" spans="16:16">
      <c r="P6982" s="3"/>
    </row>
    <row r="6983" spans="16:16">
      <c r="P6983" s="3"/>
    </row>
    <row r="6984" spans="16:16">
      <c r="P6984" s="3"/>
    </row>
    <row r="6985" spans="16:16">
      <c r="P6985" s="3"/>
    </row>
    <row r="6986" spans="16:16">
      <c r="P6986" s="3"/>
    </row>
    <row r="6987" spans="16:16">
      <c r="P6987" s="3"/>
    </row>
    <row r="6988" spans="16:16">
      <c r="P6988" s="3"/>
    </row>
    <row r="6989" spans="16:16">
      <c r="P6989" s="3"/>
    </row>
    <row r="6990" spans="16:16">
      <c r="P6990" s="3"/>
    </row>
    <row r="6991" spans="16:16">
      <c r="P6991" s="3"/>
    </row>
    <row r="6992" spans="16:16">
      <c r="P6992" s="3"/>
    </row>
    <row r="6993" spans="16:16">
      <c r="P6993" s="3"/>
    </row>
    <row r="6994" spans="16:16">
      <c r="P6994" s="3"/>
    </row>
    <row r="6995" spans="16:16">
      <c r="P6995" s="3"/>
    </row>
    <row r="6996" spans="16:16">
      <c r="P6996" s="3"/>
    </row>
    <row r="6997" spans="16:16">
      <c r="P6997" s="3"/>
    </row>
    <row r="6998" spans="16:16">
      <c r="P6998" s="3"/>
    </row>
    <row r="6999" spans="16:16">
      <c r="P6999" s="3"/>
    </row>
    <row r="7000" spans="16:16">
      <c r="P7000" s="3"/>
    </row>
    <row r="7001" spans="16:16">
      <c r="P7001" s="3"/>
    </row>
    <row r="7002" spans="16:16">
      <c r="P7002" s="3"/>
    </row>
    <row r="7003" spans="16:16">
      <c r="P7003" s="3"/>
    </row>
    <row r="7004" spans="16:16">
      <c r="P7004" s="3"/>
    </row>
    <row r="7005" spans="16:16">
      <c r="P7005" s="3"/>
    </row>
    <row r="7006" spans="16:16">
      <c r="P7006" s="3"/>
    </row>
    <row r="7007" spans="16:16">
      <c r="P7007" s="3"/>
    </row>
    <row r="7008" spans="16:16">
      <c r="P7008" s="3"/>
    </row>
    <row r="7009" spans="16:16">
      <c r="P7009" s="3"/>
    </row>
    <row r="7010" spans="16:16">
      <c r="P7010" s="3"/>
    </row>
    <row r="7011" spans="16:16">
      <c r="P7011" s="3"/>
    </row>
    <row r="7012" spans="16:16">
      <c r="P7012" s="3"/>
    </row>
    <row r="7013" spans="16:16">
      <c r="P7013" s="3"/>
    </row>
    <row r="7014" spans="16:16">
      <c r="P7014" s="3"/>
    </row>
    <row r="7015" spans="16:16">
      <c r="P7015" s="3"/>
    </row>
    <row r="7016" spans="16:16">
      <c r="P7016" s="3"/>
    </row>
    <row r="7017" spans="16:16">
      <c r="P7017" s="3"/>
    </row>
    <row r="7018" spans="16:16">
      <c r="P7018" s="3"/>
    </row>
    <row r="7019" spans="16:16">
      <c r="P7019" s="3"/>
    </row>
    <row r="7020" spans="16:16">
      <c r="P7020" s="3"/>
    </row>
    <row r="7021" spans="16:16">
      <c r="P7021" s="3"/>
    </row>
    <row r="7022" spans="16:16">
      <c r="P7022" s="3"/>
    </row>
    <row r="7023" spans="16:16">
      <c r="P7023" s="3"/>
    </row>
    <row r="7024" spans="16:16">
      <c r="P7024" s="3"/>
    </row>
    <row r="7025" spans="16:16">
      <c r="P7025" s="3"/>
    </row>
    <row r="7026" spans="16:16">
      <c r="P7026" s="3"/>
    </row>
    <row r="7027" spans="16:16">
      <c r="P7027" s="3"/>
    </row>
    <row r="7028" spans="16:16">
      <c r="P7028" s="3"/>
    </row>
    <row r="7029" spans="16:16">
      <c r="P7029" s="3"/>
    </row>
    <row r="7030" spans="16:16">
      <c r="P7030" s="3"/>
    </row>
    <row r="7031" spans="16:16">
      <c r="P7031" s="3"/>
    </row>
    <row r="7032" spans="16:16">
      <c r="P7032" s="3"/>
    </row>
    <row r="7033" spans="16:16">
      <c r="P7033" s="3"/>
    </row>
    <row r="7034" spans="16:16">
      <c r="P7034" s="3"/>
    </row>
    <row r="7035" spans="16:16">
      <c r="P7035" s="3"/>
    </row>
    <row r="7036" spans="16:16">
      <c r="P7036" s="3"/>
    </row>
    <row r="7037" spans="16:16">
      <c r="P7037" s="3"/>
    </row>
    <row r="7038" spans="16:16">
      <c r="P7038" s="3"/>
    </row>
    <row r="7039" spans="16:16">
      <c r="P7039" s="3"/>
    </row>
    <row r="7040" spans="16:16">
      <c r="P7040" s="3"/>
    </row>
    <row r="7041" spans="16:16">
      <c r="P7041" s="3"/>
    </row>
    <row r="7042" spans="16:16">
      <c r="P7042" s="3"/>
    </row>
    <row r="7043" spans="16:16">
      <c r="P7043" s="3"/>
    </row>
    <row r="7044" spans="16:16">
      <c r="P7044" s="3"/>
    </row>
    <row r="7045" spans="16:16">
      <c r="P7045" s="3"/>
    </row>
    <row r="7046" spans="16:16">
      <c r="P7046" s="3"/>
    </row>
    <row r="7047" spans="16:16">
      <c r="P7047" s="3"/>
    </row>
    <row r="7048" spans="16:16">
      <c r="P7048" s="3"/>
    </row>
    <row r="7049" spans="16:16">
      <c r="P7049" s="3"/>
    </row>
    <row r="7050" spans="16:16">
      <c r="P7050" s="3"/>
    </row>
    <row r="7051" spans="16:16">
      <c r="P7051" s="3"/>
    </row>
    <row r="7052" spans="16:16">
      <c r="P7052" s="3"/>
    </row>
    <row r="7053" spans="16:16">
      <c r="P7053" s="3"/>
    </row>
    <row r="7054" spans="16:16">
      <c r="P7054" s="3"/>
    </row>
    <row r="7055" spans="16:16">
      <c r="P7055" s="3"/>
    </row>
    <row r="7056" spans="16:16">
      <c r="P7056" s="3"/>
    </row>
    <row r="7057" spans="16:16">
      <c r="P7057" s="3"/>
    </row>
    <row r="7058" spans="16:16">
      <c r="P7058" s="3"/>
    </row>
    <row r="7059" spans="16:16">
      <c r="P7059" s="3"/>
    </row>
    <row r="7060" spans="16:16">
      <c r="P7060" s="3"/>
    </row>
    <row r="7061" spans="16:16">
      <c r="P7061" s="3"/>
    </row>
    <row r="7062" spans="16:16">
      <c r="P7062" s="3"/>
    </row>
    <row r="7063" spans="16:16">
      <c r="P7063" s="3"/>
    </row>
    <row r="7064" spans="16:16">
      <c r="P7064" s="3"/>
    </row>
    <row r="7065" spans="16:16">
      <c r="P7065" s="3"/>
    </row>
    <row r="7066" spans="16:16">
      <c r="P7066" s="3"/>
    </row>
    <row r="7067" spans="16:16">
      <c r="P7067" s="3"/>
    </row>
    <row r="7068" spans="16:16">
      <c r="P7068" s="3"/>
    </row>
    <row r="7069" spans="16:16">
      <c r="P7069" s="3"/>
    </row>
    <row r="7070" spans="16:16">
      <c r="P7070" s="3"/>
    </row>
    <row r="7071" spans="16:16">
      <c r="P7071" s="3"/>
    </row>
    <row r="7072" spans="16:16">
      <c r="P7072" s="3"/>
    </row>
    <row r="7073" spans="16:16">
      <c r="P7073" s="3"/>
    </row>
    <row r="7074" spans="16:16">
      <c r="P7074" s="3"/>
    </row>
    <row r="7075" spans="16:16">
      <c r="P7075" s="3"/>
    </row>
    <row r="7076" spans="16:16">
      <c r="P7076" s="3"/>
    </row>
    <row r="7077" spans="16:16">
      <c r="P7077" s="3"/>
    </row>
    <row r="7078" spans="16:16">
      <c r="P7078" s="3"/>
    </row>
    <row r="7079" spans="16:16">
      <c r="P7079" s="3"/>
    </row>
    <row r="7080" spans="16:16">
      <c r="P7080" s="3"/>
    </row>
    <row r="7081" spans="16:16">
      <c r="P7081" s="3"/>
    </row>
    <row r="7082" spans="16:16">
      <c r="P7082" s="3"/>
    </row>
    <row r="7083" spans="16:16">
      <c r="P7083" s="3"/>
    </row>
    <row r="7084" spans="16:16">
      <c r="P7084" s="3"/>
    </row>
    <row r="7085" spans="16:16">
      <c r="P7085" s="3"/>
    </row>
    <row r="7086" spans="16:16">
      <c r="P7086" s="3"/>
    </row>
    <row r="7087" spans="16:16">
      <c r="P7087" s="3"/>
    </row>
    <row r="7088" spans="16:16">
      <c r="P7088" s="3"/>
    </row>
    <row r="7089" spans="16:16">
      <c r="P7089" s="3"/>
    </row>
    <row r="7090" spans="16:16">
      <c r="P7090" s="3"/>
    </row>
    <row r="7091" spans="16:16">
      <c r="P7091" s="3"/>
    </row>
    <row r="7092" spans="16:16">
      <c r="P7092" s="3"/>
    </row>
    <row r="7093" spans="16:16">
      <c r="P7093" s="3"/>
    </row>
    <row r="7094" spans="16:16">
      <c r="P7094" s="3"/>
    </row>
    <row r="7095" spans="16:16">
      <c r="P7095" s="3"/>
    </row>
    <row r="7096" spans="16:16">
      <c r="P7096" s="3"/>
    </row>
    <row r="7097" spans="16:16">
      <c r="P7097" s="3"/>
    </row>
    <row r="7098" spans="16:16">
      <c r="P7098" s="3"/>
    </row>
    <row r="7099" spans="16:16">
      <c r="P7099" s="3"/>
    </row>
    <row r="7100" spans="16:16">
      <c r="P7100" s="3"/>
    </row>
    <row r="7101" spans="16:16">
      <c r="P7101" s="3"/>
    </row>
    <row r="7102" spans="16:16">
      <c r="P7102" s="3"/>
    </row>
    <row r="7103" spans="16:16">
      <c r="P7103" s="3"/>
    </row>
    <row r="7104" spans="16:16">
      <c r="P7104" s="3"/>
    </row>
    <row r="7105" spans="16:16">
      <c r="P7105" s="3"/>
    </row>
    <row r="7106" spans="16:16">
      <c r="P7106" s="3"/>
    </row>
    <row r="7107" spans="16:16">
      <c r="P7107" s="3"/>
    </row>
    <row r="7108" spans="16:16">
      <c r="P7108" s="3"/>
    </row>
    <row r="7109" spans="16:16">
      <c r="P7109" s="3"/>
    </row>
    <row r="7110" spans="16:16">
      <c r="P7110" s="3"/>
    </row>
    <row r="7111" spans="16:16">
      <c r="P7111" s="3"/>
    </row>
    <row r="7112" spans="16:16">
      <c r="P7112" s="3"/>
    </row>
    <row r="7113" spans="16:16">
      <c r="P7113" s="3"/>
    </row>
    <row r="7114" spans="16:16">
      <c r="P7114" s="3"/>
    </row>
    <row r="7115" spans="16:16">
      <c r="P7115" s="3"/>
    </row>
    <row r="7116" spans="16:16">
      <c r="P7116" s="3"/>
    </row>
    <row r="7117" spans="16:16">
      <c r="P7117" s="3"/>
    </row>
    <row r="7118" spans="16:16">
      <c r="P7118" s="3"/>
    </row>
    <row r="7119" spans="16:16">
      <c r="P7119" s="3"/>
    </row>
    <row r="7120" spans="16:16">
      <c r="P7120" s="3"/>
    </row>
    <row r="7121" spans="16:16">
      <c r="P7121" s="3"/>
    </row>
    <row r="7122" spans="16:16">
      <c r="P7122" s="3"/>
    </row>
    <row r="7123" spans="16:16">
      <c r="P7123" s="3"/>
    </row>
    <row r="7124" spans="16:16">
      <c r="P7124" s="3"/>
    </row>
    <row r="7125" spans="16:16">
      <c r="P7125" s="3"/>
    </row>
    <row r="7126" spans="16:16">
      <c r="P7126" s="3"/>
    </row>
    <row r="7127" spans="16:16">
      <c r="P7127" s="3"/>
    </row>
    <row r="7128" spans="16:16">
      <c r="P7128" s="3"/>
    </row>
    <row r="7129" spans="16:16">
      <c r="P7129" s="3"/>
    </row>
    <row r="7130" spans="16:16">
      <c r="P7130" s="3"/>
    </row>
    <row r="7131" spans="16:16">
      <c r="P7131" s="3"/>
    </row>
    <row r="7132" spans="16:16">
      <c r="P7132" s="3"/>
    </row>
    <row r="7133" spans="16:16">
      <c r="P7133" s="3"/>
    </row>
    <row r="7134" spans="16:16">
      <c r="P7134" s="3"/>
    </row>
    <row r="7135" spans="16:16">
      <c r="P7135" s="3"/>
    </row>
    <row r="7136" spans="16:16">
      <c r="P7136" s="3"/>
    </row>
    <row r="7137" spans="16:16">
      <c r="P7137" s="3"/>
    </row>
    <row r="7138" spans="16:16">
      <c r="P7138" s="3"/>
    </row>
    <row r="7139" spans="16:16">
      <c r="P7139" s="3"/>
    </row>
    <row r="7140" spans="16:16">
      <c r="P7140" s="3"/>
    </row>
    <row r="7141" spans="16:16">
      <c r="P7141" s="3"/>
    </row>
    <row r="7142" spans="16:16">
      <c r="P7142" s="3"/>
    </row>
    <row r="7143" spans="16:16">
      <c r="P7143" s="3"/>
    </row>
    <row r="7144" spans="16:16">
      <c r="P7144" s="3"/>
    </row>
    <row r="7145" spans="16:16">
      <c r="P7145" s="3"/>
    </row>
    <row r="7146" spans="16:16">
      <c r="P7146" s="3"/>
    </row>
    <row r="7147" spans="16:16">
      <c r="P7147" s="3"/>
    </row>
    <row r="7148" spans="16:16">
      <c r="P7148" s="3"/>
    </row>
    <row r="7149" spans="16:16">
      <c r="P7149" s="3"/>
    </row>
    <row r="7150" spans="16:16">
      <c r="P7150" s="3"/>
    </row>
    <row r="7151" spans="16:16">
      <c r="P7151" s="3"/>
    </row>
    <row r="7152" spans="16:16">
      <c r="P7152" s="3"/>
    </row>
    <row r="7153" spans="16:16">
      <c r="P7153" s="3"/>
    </row>
    <row r="7154" spans="16:16">
      <c r="P7154" s="3"/>
    </row>
    <row r="7155" spans="16:16">
      <c r="P7155" s="3"/>
    </row>
    <row r="7156" spans="16:16">
      <c r="P7156" s="3"/>
    </row>
    <row r="7157" spans="16:16">
      <c r="P7157" s="3"/>
    </row>
    <row r="7158" spans="16:16">
      <c r="P7158" s="3"/>
    </row>
    <row r="7159" spans="16:16">
      <c r="P7159" s="3"/>
    </row>
    <row r="7160" spans="16:16">
      <c r="P7160" s="3"/>
    </row>
    <row r="7161" spans="16:16">
      <c r="P7161" s="3"/>
    </row>
    <row r="7162" spans="16:16">
      <c r="P7162" s="3"/>
    </row>
    <row r="7163" spans="16:16">
      <c r="P7163" s="3"/>
    </row>
    <row r="7164" spans="16:16">
      <c r="P7164" s="3"/>
    </row>
    <row r="7165" spans="16:16">
      <c r="P7165" s="3"/>
    </row>
    <row r="7166" spans="16:16">
      <c r="P7166" s="3"/>
    </row>
    <row r="7167" spans="16:16">
      <c r="P7167" s="3"/>
    </row>
    <row r="7168" spans="16:16">
      <c r="P7168" s="3"/>
    </row>
    <row r="7169" spans="16:16">
      <c r="P7169" s="3"/>
    </row>
    <row r="7170" spans="16:16">
      <c r="P7170" s="3"/>
    </row>
    <row r="7171" spans="16:16">
      <c r="P7171" s="3"/>
    </row>
    <row r="7172" spans="16:16">
      <c r="P7172" s="3"/>
    </row>
    <row r="7173" spans="16:16">
      <c r="P7173" s="3"/>
    </row>
    <row r="7174" spans="16:16">
      <c r="P7174" s="3"/>
    </row>
    <row r="7175" spans="16:16">
      <c r="P7175" s="3"/>
    </row>
    <row r="7176" spans="16:16">
      <c r="P7176" s="3"/>
    </row>
    <row r="7177" spans="16:16">
      <c r="P7177" s="3"/>
    </row>
    <row r="7178" spans="16:16">
      <c r="P7178" s="3"/>
    </row>
    <row r="7179" spans="16:16">
      <c r="P7179" s="3"/>
    </row>
    <row r="7180" spans="16:16">
      <c r="P7180" s="3"/>
    </row>
    <row r="7181" spans="16:16">
      <c r="P7181" s="3"/>
    </row>
    <row r="7182" spans="16:16">
      <c r="P7182" s="3"/>
    </row>
    <row r="7183" spans="16:16">
      <c r="P7183" s="3"/>
    </row>
    <row r="7184" spans="16:16">
      <c r="P7184" s="3"/>
    </row>
    <row r="7185" spans="16:16">
      <c r="P7185" s="3"/>
    </row>
    <row r="7186" spans="16:16">
      <c r="P7186" s="3"/>
    </row>
    <row r="7187" spans="16:16">
      <c r="P7187" s="3"/>
    </row>
    <row r="7188" spans="16:16">
      <c r="P7188" s="3"/>
    </row>
    <row r="7189" spans="16:16">
      <c r="P7189" s="3"/>
    </row>
    <row r="7190" spans="16:16">
      <c r="P7190" s="3"/>
    </row>
    <row r="7191" spans="16:16">
      <c r="P7191" s="3"/>
    </row>
    <row r="7192" spans="16:16">
      <c r="P7192" s="3"/>
    </row>
    <row r="7193" spans="16:16">
      <c r="P7193" s="3"/>
    </row>
    <row r="7194" spans="16:16">
      <c r="P7194" s="3"/>
    </row>
    <row r="7195" spans="16:16">
      <c r="P7195" s="3"/>
    </row>
    <row r="7196" spans="16:16">
      <c r="P7196" s="3"/>
    </row>
    <row r="7197" spans="16:16">
      <c r="P7197" s="3"/>
    </row>
    <row r="7198" spans="16:16">
      <c r="P7198" s="3"/>
    </row>
    <row r="7199" spans="16:16">
      <c r="P7199" s="3"/>
    </row>
    <row r="7200" spans="16:16">
      <c r="P7200" s="3"/>
    </row>
    <row r="7201" spans="16:16">
      <c r="P7201" s="3"/>
    </row>
    <row r="7202" spans="16:16">
      <c r="P7202" s="3"/>
    </row>
    <row r="7203" spans="16:16">
      <c r="P7203" s="3"/>
    </row>
    <row r="7204" spans="16:16">
      <c r="P7204" s="3"/>
    </row>
    <row r="7205" spans="16:16">
      <c r="P7205" s="3"/>
    </row>
    <row r="7206" spans="16:16">
      <c r="P7206" s="3"/>
    </row>
    <row r="7207" spans="16:16">
      <c r="P7207" s="3"/>
    </row>
    <row r="7208" spans="16:16">
      <c r="P7208" s="3"/>
    </row>
    <row r="7209" spans="16:16">
      <c r="P7209" s="3"/>
    </row>
    <row r="7210" spans="16:16">
      <c r="P7210" s="3"/>
    </row>
    <row r="7211" spans="16:16">
      <c r="P7211" s="3"/>
    </row>
    <row r="7212" spans="16:16">
      <c r="P7212" s="3"/>
    </row>
    <row r="7213" spans="16:16">
      <c r="P7213" s="3"/>
    </row>
    <row r="7214" spans="16:16">
      <c r="P7214" s="3"/>
    </row>
    <row r="7215" spans="16:16">
      <c r="P7215" s="3"/>
    </row>
    <row r="7216" spans="16:16">
      <c r="P7216" s="3"/>
    </row>
    <row r="7217" spans="16:16">
      <c r="P7217" s="3"/>
    </row>
    <row r="7218" spans="16:16">
      <c r="P7218" s="3"/>
    </row>
    <row r="7219" spans="16:16">
      <c r="P7219" s="3"/>
    </row>
    <row r="7220" spans="16:16">
      <c r="P7220" s="3"/>
    </row>
    <row r="7221" spans="16:16">
      <c r="P7221" s="3"/>
    </row>
    <row r="7222" spans="16:16">
      <c r="P7222" s="3"/>
    </row>
    <row r="7223" spans="16:16">
      <c r="P7223" s="3"/>
    </row>
    <row r="7224" spans="16:16">
      <c r="P7224" s="3"/>
    </row>
    <row r="7225" spans="16:16">
      <c r="P7225" s="3"/>
    </row>
    <row r="7226" spans="16:16">
      <c r="P7226" s="3"/>
    </row>
    <row r="7227" spans="16:16">
      <c r="P7227" s="3"/>
    </row>
    <row r="7228" spans="16:16">
      <c r="P7228" s="3"/>
    </row>
    <row r="7229" spans="16:16">
      <c r="P7229" s="3"/>
    </row>
    <row r="7230" spans="16:16">
      <c r="P7230" s="3"/>
    </row>
    <row r="7231" spans="16:16">
      <c r="P7231" s="3"/>
    </row>
    <row r="7232" spans="16:16">
      <c r="P7232" s="3"/>
    </row>
    <row r="7233" spans="16:16">
      <c r="P7233" s="3"/>
    </row>
    <row r="7234" spans="16:16">
      <c r="P7234" s="3"/>
    </row>
    <row r="7235" spans="16:16">
      <c r="P7235" s="3"/>
    </row>
    <row r="7236" spans="16:16">
      <c r="P7236" s="3"/>
    </row>
    <row r="7237" spans="16:16">
      <c r="P7237" s="3"/>
    </row>
    <row r="7238" spans="16:16">
      <c r="P7238" s="3"/>
    </row>
    <row r="7239" spans="16:16">
      <c r="P7239" s="3"/>
    </row>
    <row r="7240" spans="16:16">
      <c r="P7240" s="3"/>
    </row>
    <row r="7241" spans="16:16">
      <c r="P7241" s="3"/>
    </row>
    <row r="7242" spans="16:16">
      <c r="P7242" s="3"/>
    </row>
    <row r="7243" spans="16:16">
      <c r="P7243" s="3"/>
    </row>
    <row r="7244" spans="16:16">
      <c r="P7244" s="3"/>
    </row>
    <row r="7245" spans="16:16">
      <c r="P7245" s="3"/>
    </row>
    <row r="7246" spans="16:16">
      <c r="P7246" s="3"/>
    </row>
    <row r="7247" spans="16:16">
      <c r="P7247" s="3"/>
    </row>
    <row r="7248" spans="16:16">
      <c r="P7248" s="3"/>
    </row>
    <row r="7249" spans="16:16">
      <c r="P7249" s="3"/>
    </row>
    <row r="7250" spans="16:16">
      <c r="P7250" s="3"/>
    </row>
    <row r="7251" spans="16:16">
      <c r="P7251" s="3"/>
    </row>
    <row r="7252" spans="16:16">
      <c r="P7252" s="3"/>
    </row>
    <row r="7253" spans="16:16">
      <c r="P7253" s="3"/>
    </row>
    <row r="7254" spans="16:16">
      <c r="P7254" s="3"/>
    </row>
    <row r="7255" spans="16:16">
      <c r="P7255" s="3"/>
    </row>
    <row r="7256" spans="16:16">
      <c r="P7256" s="3"/>
    </row>
    <row r="7257" spans="16:16">
      <c r="P7257" s="3"/>
    </row>
    <row r="7258" spans="16:16">
      <c r="P7258" s="3"/>
    </row>
    <row r="7259" spans="16:16">
      <c r="P7259" s="3"/>
    </row>
    <row r="7260" spans="16:16">
      <c r="P7260" s="3"/>
    </row>
    <row r="7261" spans="16:16">
      <c r="P7261" s="3"/>
    </row>
    <row r="7262" spans="16:16">
      <c r="P7262" s="3"/>
    </row>
    <row r="7263" spans="16:16">
      <c r="P7263" s="3"/>
    </row>
    <row r="7264" spans="16:16">
      <c r="P7264" s="3"/>
    </row>
    <row r="7265" spans="16:16">
      <c r="P7265" s="3"/>
    </row>
    <row r="7266" spans="16:16">
      <c r="P7266" s="3"/>
    </row>
    <row r="7267" spans="16:16">
      <c r="P7267" s="3"/>
    </row>
    <row r="7268" spans="16:16">
      <c r="P7268" s="3"/>
    </row>
    <row r="7269" spans="16:16">
      <c r="P7269" s="3"/>
    </row>
    <row r="7270" spans="16:16">
      <c r="P7270" s="3"/>
    </row>
    <row r="7271" spans="16:16">
      <c r="P7271" s="3"/>
    </row>
    <row r="7272" spans="16:16">
      <c r="P7272" s="3"/>
    </row>
    <row r="7273" spans="16:16">
      <c r="P7273" s="3"/>
    </row>
    <row r="7274" spans="16:16">
      <c r="P7274" s="3"/>
    </row>
    <row r="7275" spans="16:16">
      <c r="P7275" s="3"/>
    </row>
    <row r="7276" spans="16:16">
      <c r="P7276" s="3"/>
    </row>
    <row r="7277" spans="16:16">
      <c r="P7277" s="3"/>
    </row>
    <row r="7278" spans="16:16">
      <c r="P7278" s="3"/>
    </row>
    <row r="7279" spans="16:16">
      <c r="P7279" s="3"/>
    </row>
    <row r="7280" spans="16:16">
      <c r="P7280" s="3"/>
    </row>
    <row r="7281" spans="16:16">
      <c r="P7281" s="3"/>
    </row>
    <row r="7282" spans="16:16">
      <c r="P7282" s="3"/>
    </row>
    <row r="7283" spans="16:16">
      <c r="P7283" s="3"/>
    </row>
    <row r="7284" spans="16:16">
      <c r="P7284" s="3"/>
    </row>
    <row r="7285" spans="16:16">
      <c r="P7285" s="3"/>
    </row>
    <row r="7286" spans="16:16">
      <c r="P7286" s="3"/>
    </row>
    <row r="7287" spans="16:16">
      <c r="P7287" s="3"/>
    </row>
    <row r="7288" spans="16:16">
      <c r="P7288" s="3"/>
    </row>
    <row r="7289" spans="16:16">
      <c r="P7289" s="3"/>
    </row>
    <row r="7290" spans="16:16">
      <c r="P7290" s="3"/>
    </row>
    <row r="7291" spans="16:16">
      <c r="P7291" s="3"/>
    </row>
    <row r="7292" spans="16:16">
      <c r="P7292" s="3"/>
    </row>
    <row r="7293" spans="16:16">
      <c r="P7293" s="3"/>
    </row>
    <row r="7294" spans="16:16">
      <c r="P7294" s="3"/>
    </row>
    <row r="7295" spans="16:16">
      <c r="P7295" s="3"/>
    </row>
    <row r="7296" spans="16:16">
      <c r="P7296" s="3"/>
    </row>
    <row r="7297" spans="16:16">
      <c r="P7297" s="3"/>
    </row>
    <row r="7298" spans="16:16">
      <c r="P7298" s="3"/>
    </row>
    <row r="7299" spans="16:16">
      <c r="P7299" s="3"/>
    </row>
    <row r="7300" spans="16:16">
      <c r="P7300" s="3"/>
    </row>
    <row r="7301" spans="16:16">
      <c r="P7301" s="3"/>
    </row>
    <row r="7302" spans="16:16">
      <c r="P7302" s="3"/>
    </row>
    <row r="7303" spans="16:16">
      <c r="P7303" s="3"/>
    </row>
    <row r="7304" spans="16:16">
      <c r="P7304" s="3"/>
    </row>
    <row r="7305" spans="16:16">
      <c r="P7305" s="3"/>
    </row>
    <row r="7306" spans="16:16">
      <c r="P7306" s="3"/>
    </row>
    <row r="7307" spans="16:16">
      <c r="P7307" s="3"/>
    </row>
    <row r="7308" spans="16:16">
      <c r="P7308" s="3"/>
    </row>
    <row r="7309" spans="16:16">
      <c r="P7309" s="3"/>
    </row>
    <row r="7310" spans="16:16">
      <c r="P7310" s="3"/>
    </row>
    <row r="7311" spans="16:16">
      <c r="P7311" s="3"/>
    </row>
    <row r="7312" spans="16:16">
      <c r="P7312" s="3"/>
    </row>
    <row r="7313" spans="16:16">
      <c r="P7313" s="3"/>
    </row>
    <row r="7314" spans="16:16">
      <c r="P7314" s="3"/>
    </row>
    <row r="7315" spans="16:16">
      <c r="P7315" s="3"/>
    </row>
    <row r="7316" spans="16:16">
      <c r="P7316" s="3"/>
    </row>
    <row r="7317" spans="16:16">
      <c r="P7317" s="3"/>
    </row>
    <row r="7318" spans="16:16">
      <c r="P7318" s="3"/>
    </row>
    <row r="7319" spans="16:16">
      <c r="P7319" s="3"/>
    </row>
    <row r="7320" spans="16:16">
      <c r="P7320" s="3"/>
    </row>
    <row r="7321" spans="16:16">
      <c r="P7321" s="3"/>
    </row>
    <row r="7322" spans="16:16">
      <c r="P7322" s="3"/>
    </row>
    <row r="7323" spans="16:16">
      <c r="P7323" s="3"/>
    </row>
    <row r="7324" spans="16:16">
      <c r="P7324" s="3"/>
    </row>
    <row r="7325" spans="16:16">
      <c r="P7325" s="3"/>
    </row>
    <row r="7326" spans="16:16">
      <c r="P7326" s="3"/>
    </row>
    <row r="7327" spans="16:16">
      <c r="P7327" s="3"/>
    </row>
    <row r="7328" spans="16:16">
      <c r="P7328" s="3"/>
    </row>
    <row r="7329" spans="16:16">
      <c r="P7329" s="3"/>
    </row>
    <row r="7330" spans="16:16">
      <c r="P7330" s="3"/>
    </row>
    <row r="7331" spans="16:16">
      <c r="P7331" s="3"/>
    </row>
    <row r="7332" spans="16:16">
      <c r="P7332" s="3"/>
    </row>
    <row r="7333" spans="16:16">
      <c r="P7333" s="3"/>
    </row>
    <row r="7334" spans="16:16">
      <c r="P7334" s="3"/>
    </row>
    <row r="7335" spans="16:16">
      <c r="P7335" s="3"/>
    </row>
    <row r="7336" spans="16:16">
      <c r="P7336" s="3"/>
    </row>
    <row r="7337" spans="16:16">
      <c r="P7337" s="3"/>
    </row>
    <row r="7338" spans="16:16">
      <c r="P7338" s="3"/>
    </row>
    <row r="7339" spans="16:16">
      <c r="P7339" s="3"/>
    </row>
    <row r="7340" spans="16:16">
      <c r="P7340" s="3"/>
    </row>
    <row r="7341" spans="16:16">
      <c r="P7341" s="3"/>
    </row>
    <row r="7342" spans="16:16">
      <c r="P7342" s="3"/>
    </row>
    <row r="7343" spans="16:16">
      <c r="P7343" s="3"/>
    </row>
    <row r="7344" spans="16:16">
      <c r="P7344" s="3"/>
    </row>
    <row r="7345" spans="16:16">
      <c r="P7345" s="3"/>
    </row>
    <row r="7346" spans="16:16">
      <c r="P7346" s="3"/>
    </row>
    <row r="7347" spans="16:16">
      <c r="P7347" s="3"/>
    </row>
    <row r="7348" spans="16:16">
      <c r="P7348" s="3"/>
    </row>
    <row r="7349" spans="16:16">
      <c r="P7349" s="3"/>
    </row>
    <row r="7350" spans="16:16">
      <c r="P7350" s="3"/>
    </row>
    <row r="7351" spans="16:16">
      <c r="P7351" s="3"/>
    </row>
    <row r="7352" spans="16:16">
      <c r="P7352" s="3"/>
    </row>
    <row r="7353" spans="16:16">
      <c r="P7353" s="3"/>
    </row>
    <row r="7354" spans="16:16">
      <c r="P7354" s="3"/>
    </row>
    <row r="7355" spans="16:16">
      <c r="P7355" s="3"/>
    </row>
    <row r="7356" spans="16:16">
      <c r="P7356" s="3"/>
    </row>
    <row r="7357" spans="16:16">
      <c r="P7357" s="3"/>
    </row>
    <row r="7358" spans="16:16">
      <c r="P7358" s="3"/>
    </row>
    <row r="7359" spans="16:16">
      <c r="P7359" s="3"/>
    </row>
    <row r="7360" spans="16:16">
      <c r="P7360" s="3"/>
    </row>
    <row r="7361" spans="16:16">
      <c r="P7361" s="3"/>
    </row>
    <row r="7362" spans="16:16">
      <c r="P7362" s="3"/>
    </row>
    <row r="7363" spans="16:16">
      <c r="P7363" s="3"/>
    </row>
    <row r="7364" spans="16:16">
      <c r="P7364" s="3"/>
    </row>
    <row r="7365" spans="16:16">
      <c r="P7365" s="3"/>
    </row>
    <row r="7366" spans="16:16">
      <c r="P7366" s="3"/>
    </row>
    <row r="7367" spans="16:16">
      <c r="P7367" s="3"/>
    </row>
    <row r="7368" spans="16:16">
      <c r="P7368" s="3"/>
    </row>
    <row r="7369" spans="16:16">
      <c r="P7369" s="3"/>
    </row>
    <row r="7370" spans="16:16">
      <c r="P7370" s="3"/>
    </row>
    <row r="7371" spans="16:16">
      <c r="P7371" s="3"/>
    </row>
    <row r="7372" spans="16:16">
      <c r="P7372" s="3"/>
    </row>
    <row r="7373" spans="16:16">
      <c r="P7373" s="3"/>
    </row>
    <row r="7374" spans="16:16">
      <c r="P7374" s="3"/>
    </row>
    <row r="7375" spans="16:16">
      <c r="P7375" s="3"/>
    </row>
    <row r="7376" spans="16:16">
      <c r="P7376" s="3"/>
    </row>
    <row r="7377" spans="16:16">
      <c r="P7377" s="3"/>
    </row>
    <row r="7378" spans="16:16">
      <c r="P7378" s="3"/>
    </row>
    <row r="7379" spans="16:16">
      <c r="P7379" s="3"/>
    </row>
    <row r="7380" spans="16:16">
      <c r="P7380" s="3"/>
    </row>
    <row r="7381" spans="16:16">
      <c r="P7381" s="3"/>
    </row>
    <row r="7382" spans="16:16">
      <c r="P7382" s="3"/>
    </row>
    <row r="7383" spans="16:16">
      <c r="P7383" s="3"/>
    </row>
    <row r="7384" spans="16:16">
      <c r="P7384" s="3"/>
    </row>
    <row r="7385" spans="16:16">
      <c r="P7385" s="3"/>
    </row>
    <row r="7386" spans="16:16">
      <c r="P7386" s="3"/>
    </row>
    <row r="7387" spans="16:16">
      <c r="P7387" s="3"/>
    </row>
    <row r="7388" spans="16:16">
      <c r="P7388" s="3"/>
    </row>
    <row r="7389" spans="16:16">
      <c r="P7389" s="3"/>
    </row>
    <row r="7390" spans="16:16">
      <c r="P7390" s="3"/>
    </row>
    <row r="7391" spans="16:16">
      <c r="P7391" s="3"/>
    </row>
    <row r="7392" spans="16:16">
      <c r="P7392" s="3"/>
    </row>
    <row r="7393" spans="16:16">
      <c r="P7393" s="3"/>
    </row>
    <row r="7394" spans="16:16">
      <c r="P7394" s="3"/>
    </row>
    <row r="7395" spans="16:16">
      <c r="P7395" s="3"/>
    </row>
    <row r="7396" spans="16:16">
      <c r="P7396" s="3"/>
    </row>
    <row r="7397" spans="16:16">
      <c r="P7397" s="3"/>
    </row>
    <row r="7398" spans="16:16">
      <c r="P7398" s="3"/>
    </row>
    <row r="7399" spans="16:16">
      <c r="P7399" s="3"/>
    </row>
    <row r="7400" spans="16:16">
      <c r="P7400" s="3"/>
    </row>
    <row r="7401" spans="16:16">
      <c r="P7401" s="3"/>
    </row>
    <row r="7402" spans="16:16">
      <c r="P7402" s="3"/>
    </row>
    <row r="7403" spans="16:16">
      <c r="P7403" s="3"/>
    </row>
    <row r="7404" spans="16:16">
      <c r="P7404" s="3"/>
    </row>
    <row r="7405" spans="16:16">
      <c r="P7405" s="3"/>
    </row>
    <row r="7406" spans="16:16">
      <c r="P7406" s="3"/>
    </row>
    <row r="7407" spans="16:16">
      <c r="P7407" s="3"/>
    </row>
    <row r="7408" spans="16:16">
      <c r="P7408" s="3"/>
    </row>
    <row r="7409" spans="16:16">
      <c r="P7409" s="3"/>
    </row>
    <row r="7410" spans="16:16">
      <c r="P7410" s="3"/>
    </row>
    <row r="7411" spans="16:16">
      <c r="P7411" s="3"/>
    </row>
    <row r="7412" spans="16:16">
      <c r="P7412" s="3"/>
    </row>
    <row r="7413" spans="16:16">
      <c r="P7413" s="3"/>
    </row>
    <row r="7414" spans="16:16">
      <c r="P7414" s="3"/>
    </row>
    <row r="7415" spans="16:16">
      <c r="P7415" s="3"/>
    </row>
    <row r="7416" spans="16:16">
      <c r="P7416" s="3"/>
    </row>
    <row r="7417" spans="16:16">
      <c r="P7417" s="3"/>
    </row>
    <row r="7418" spans="16:16">
      <c r="P7418" s="3"/>
    </row>
    <row r="7419" spans="16:16">
      <c r="P7419" s="3"/>
    </row>
    <row r="7420" spans="16:16">
      <c r="P7420" s="3"/>
    </row>
    <row r="7421" spans="16:16">
      <c r="P7421" s="3"/>
    </row>
    <row r="7422" spans="16:16">
      <c r="P7422" s="3"/>
    </row>
    <row r="7423" spans="16:16">
      <c r="P7423" s="3"/>
    </row>
    <row r="7424" spans="16:16">
      <c r="P7424" s="3"/>
    </row>
    <row r="7425" spans="16:16">
      <c r="P7425" s="3"/>
    </row>
    <row r="7426" spans="16:16">
      <c r="P7426" s="3"/>
    </row>
    <row r="7427" spans="16:16">
      <c r="P7427" s="3"/>
    </row>
    <row r="7428" spans="16:16">
      <c r="P7428" s="3"/>
    </row>
    <row r="7429" spans="16:16">
      <c r="P7429" s="3"/>
    </row>
    <row r="7430" spans="16:16">
      <c r="P7430" s="3"/>
    </row>
    <row r="7431" spans="16:16">
      <c r="P7431" s="3"/>
    </row>
    <row r="7432" spans="16:16">
      <c r="P7432" s="3"/>
    </row>
    <row r="7433" spans="16:16">
      <c r="P7433" s="3"/>
    </row>
    <row r="7434" spans="16:16">
      <c r="P7434" s="3"/>
    </row>
    <row r="7435" spans="16:16">
      <c r="P7435" s="3"/>
    </row>
    <row r="7436" spans="16:16">
      <c r="P7436" s="3"/>
    </row>
    <row r="7437" spans="16:16">
      <c r="P7437" s="3"/>
    </row>
    <row r="7438" spans="16:16">
      <c r="P7438" s="3"/>
    </row>
    <row r="7439" spans="16:16">
      <c r="P7439" s="3"/>
    </row>
    <row r="7440" spans="16:16">
      <c r="P7440" s="3"/>
    </row>
    <row r="7441" spans="16:16">
      <c r="P7441" s="3"/>
    </row>
    <row r="7442" spans="16:16">
      <c r="P7442" s="3"/>
    </row>
    <row r="7443" spans="16:16">
      <c r="P7443" s="3"/>
    </row>
    <row r="7444" spans="16:16">
      <c r="P7444" s="3"/>
    </row>
    <row r="7445" spans="16:16">
      <c r="P7445" s="3"/>
    </row>
    <row r="7446" spans="16:16">
      <c r="P7446" s="3"/>
    </row>
    <row r="7447" spans="16:16">
      <c r="P7447" s="3"/>
    </row>
    <row r="7448" spans="16:16">
      <c r="P7448" s="3"/>
    </row>
    <row r="7449" spans="16:16">
      <c r="P7449" s="3"/>
    </row>
    <row r="7450" spans="16:16">
      <c r="P7450" s="3"/>
    </row>
    <row r="7451" spans="16:16">
      <c r="P7451" s="3"/>
    </row>
    <row r="7452" spans="16:16">
      <c r="P7452" s="3"/>
    </row>
    <row r="7453" spans="16:16">
      <c r="P7453" s="3"/>
    </row>
    <row r="7454" spans="16:16">
      <c r="P7454" s="3"/>
    </row>
    <row r="7455" spans="16:16">
      <c r="P7455" s="3"/>
    </row>
    <row r="7456" spans="16:16">
      <c r="P7456" s="3"/>
    </row>
    <row r="7457" spans="16:16">
      <c r="P7457" s="3"/>
    </row>
    <row r="7458" spans="16:16">
      <c r="P7458" s="3"/>
    </row>
    <row r="7459" spans="16:16">
      <c r="P7459" s="3"/>
    </row>
    <row r="7460" spans="16:16">
      <c r="P7460" s="3"/>
    </row>
    <row r="7461" spans="16:16">
      <c r="P7461" s="3"/>
    </row>
    <row r="7462" spans="16:16">
      <c r="P7462" s="3"/>
    </row>
    <row r="7463" spans="16:16">
      <c r="P7463" s="3"/>
    </row>
    <row r="7464" spans="16:16">
      <c r="P7464" s="3"/>
    </row>
    <row r="7465" spans="16:16">
      <c r="P7465" s="3"/>
    </row>
    <row r="7466" spans="16:16">
      <c r="P7466" s="3"/>
    </row>
    <row r="7467" spans="16:16">
      <c r="P7467" s="3"/>
    </row>
    <row r="7468" spans="16:16">
      <c r="P7468" s="3"/>
    </row>
    <row r="7469" spans="16:16">
      <c r="P7469" s="3"/>
    </row>
    <row r="7470" spans="16:16">
      <c r="P7470" s="3"/>
    </row>
    <row r="7471" spans="16:16">
      <c r="P7471" s="3"/>
    </row>
    <row r="7472" spans="16:16">
      <c r="P7472" s="3"/>
    </row>
    <row r="7473" spans="16:16">
      <c r="P7473" s="3"/>
    </row>
    <row r="7474" spans="16:16">
      <c r="P7474" s="3"/>
    </row>
    <row r="7475" spans="16:16">
      <c r="P7475" s="3"/>
    </row>
    <row r="7476" spans="16:16">
      <c r="P7476" s="3"/>
    </row>
    <row r="7477" spans="16:16">
      <c r="P7477" s="3"/>
    </row>
    <row r="7478" spans="16:16">
      <c r="P7478" s="3"/>
    </row>
    <row r="7479" spans="16:16">
      <c r="P7479" s="3"/>
    </row>
    <row r="7480" spans="16:16">
      <c r="P7480" s="3"/>
    </row>
    <row r="7481" spans="16:16">
      <c r="P7481" s="3"/>
    </row>
    <row r="7482" spans="16:16">
      <c r="P7482" s="3"/>
    </row>
    <row r="7483" spans="16:16">
      <c r="P7483" s="3"/>
    </row>
    <row r="7484" spans="16:16">
      <c r="P7484" s="3"/>
    </row>
    <row r="7485" spans="16:16">
      <c r="P7485" s="3"/>
    </row>
    <row r="7486" spans="16:16">
      <c r="P7486" s="3"/>
    </row>
    <row r="7487" spans="16:16">
      <c r="P7487" s="3"/>
    </row>
    <row r="7488" spans="16:16">
      <c r="P7488" s="3"/>
    </row>
    <row r="7489" spans="16:16">
      <c r="P7489" s="3"/>
    </row>
    <row r="7490" spans="16:16">
      <c r="P7490" s="3"/>
    </row>
    <row r="7491" spans="16:16">
      <c r="P7491" s="3"/>
    </row>
    <row r="7492" spans="16:16">
      <c r="P7492" s="3"/>
    </row>
    <row r="7493" spans="16:16">
      <c r="P7493" s="3"/>
    </row>
    <row r="7494" spans="16:16">
      <c r="P7494" s="3"/>
    </row>
    <row r="7495" spans="16:16">
      <c r="P7495" s="3"/>
    </row>
    <row r="7496" spans="16:16">
      <c r="P7496" s="3"/>
    </row>
    <row r="7497" spans="16:16">
      <c r="P7497" s="3"/>
    </row>
    <row r="7498" spans="16:16">
      <c r="P7498" s="3"/>
    </row>
    <row r="7499" spans="16:16">
      <c r="P7499" s="3"/>
    </row>
    <row r="7500" spans="16:16">
      <c r="P7500" s="3"/>
    </row>
    <row r="7501" spans="16:16">
      <c r="P7501" s="3"/>
    </row>
    <row r="7502" spans="16:16">
      <c r="P7502" s="3"/>
    </row>
    <row r="7503" spans="16:16">
      <c r="P7503" s="3"/>
    </row>
    <row r="7504" spans="16:16">
      <c r="P7504" s="3"/>
    </row>
    <row r="7505" spans="16:16">
      <c r="P7505" s="3"/>
    </row>
    <row r="7506" spans="16:16">
      <c r="P7506" s="3"/>
    </row>
    <row r="7507" spans="16:16">
      <c r="P7507" s="3"/>
    </row>
    <row r="7508" spans="16:16">
      <c r="P7508" s="3"/>
    </row>
    <row r="7509" spans="16:16">
      <c r="P7509" s="3"/>
    </row>
    <row r="7510" spans="16:16">
      <c r="P7510" s="3"/>
    </row>
    <row r="7511" spans="16:16">
      <c r="P7511" s="3"/>
    </row>
    <row r="7512" spans="16:16">
      <c r="P7512" s="3"/>
    </row>
    <row r="7513" spans="16:16">
      <c r="P7513" s="3"/>
    </row>
    <row r="7514" spans="16:16">
      <c r="P7514" s="3"/>
    </row>
    <row r="7515" spans="16:16">
      <c r="P7515" s="3"/>
    </row>
    <row r="7516" spans="16:16">
      <c r="P7516" s="3"/>
    </row>
    <row r="7517" spans="16:16">
      <c r="P7517" s="3"/>
    </row>
    <row r="7518" spans="16:16">
      <c r="P7518" s="3"/>
    </row>
    <row r="7519" spans="16:16">
      <c r="P7519" s="3"/>
    </row>
    <row r="7520" spans="16:16">
      <c r="P7520" s="3"/>
    </row>
    <row r="7521" spans="16:16">
      <c r="P7521" s="3"/>
    </row>
    <row r="7522" spans="16:16">
      <c r="P7522" s="3"/>
    </row>
    <row r="7523" spans="16:16">
      <c r="P7523" s="3"/>
    </row>
    <row r="7524" spans="16:16">
      <c r="P7524" s="3"/>
    </row>
    <row r="7525" spans="16:16">
      <c r="P7525" s="3"/>
    </row>
    <row r="7526" spans="16:16">
      <c r="P7526" s="3"/>
    </row>
    <row r="7527" spans="16:16">
      <c r="P7527" s="3"/>
    </row>
    <row r="7528" spans="16:16">
      <c r="P7528" s="3"/>
    </row>
    <row r="7529" spans="16:16">
      <c r="P7529" s="3"/>
    </row>
    <row r="7530" spans="16:16">
      <c r="P7530" s="3"/>
    </row>
    <row r="7531" spans="16:16">
      <c r="P7531" s="3"/>
    </row>
    <row r="7532" spans="16:16">
      <c r="P7532" s="3"/>
    </row>
    <row r="7533" spans="16:16">
      <c r="P7533" s="3"/>
    </row>
    <row r="7534" spans="16:16">
      <c r="P7534" s="3"/>
    </row>
    <row r="7535" spans="16:16">
      <c r="P7535" s="3"/>
    </row>
    <row r="7536" spans="16:16">
      <c r="P7536" s="3"/>
    </row>
    <row r="7537" spans="16:16">
      <c r="P7537" s="3"/>
    </row>
    <row r="7538" spans="16:16">
      <c r="P7538" s="3"/>
    </row>
    <row r="7539" spans="16:16">
      <c r="P7539" s="3"/>
    </row>
    <row r="7540" spans="16:16">
      <c r="P7540" s="3"/>
    </row>
    <row r="7541" spans="16:16">
      <c r="P7541" s="3"/>
    </row>
    <row r="7542" spans="16:16">
      <c r="P7542" s="3"/>
    </row>
    <row r="7543" spans="16:16">
      <c r="P7543" s="3"/>
    </row>
    <row r="7544" spans="16:16">
      <c r="P7544" s="3"/>
    </row>
    <row r="7545" spans="16:16">
      <c r="P7545" s="3"/>
    </row>
    <row r="7546" spans="16:16">
      <c r="P7546" s="3"/>
    </row>
    <row r="7547" spans="16:16">
      <c r="P7547" s="3"/>
    </row>
    <row r="7548" spans="16:16">
      <c r="P7548" s="3"/>
    </row>
    <row r="7549" spans="16:16">
      <c r="P7549" s="3"/>
    </row>
    <row r="7550" spans="16:16">
      <c r="P7550" s="3"/>
    </row>
    <row r="7551" spans="16:16">
      <c r="P7551" s="3"/>
    </row>
    <row r="7552" spans="16:16">
      <c r="P7552" s="3"/>
    </row>
    <row r="7553" spans="16:16">
      <c r="P7553" s="3"/>
    </row>
    <row r="7554" spans="16:16">
      <c r="P7554" s="3"/>
    </row>
    <row r="7555" spans="16:16">
      <c r="P7555" s="3"/>
    </row>
    <row r="7556" spans="16:16">
      <c r="P7556" s="3"/>
    </row>
    <row r="7557" spans="16:16">
      <c r="P7557" s="3"/>
    </row>
    <row r="7558" spans="16:16">
      <c r="P7558" s="3"/>
    </row>
    <row r="7559" spans="16:16">
      <c r="P7559" s="3"/>
    </row>
    <row r="7560" spans="16:16">
      <c r="P7560" s="3"/>
    </row>
    <row r="7561" spans="16:16">
      <c r="P7561" s="3"/>
    </row>
    <row r="7562" spans="16:16">
      <c r="P7562" s="3"/>
    </row>
    <row r="7563" spans="16:16">
      <c r="P7563" s="3"/>
    </row>
    <row r="7564" spans="16:16">
      <c r="P7564" s="3"/>
    </row>
    <row r="7565" spans="16:16">
      <c r="P7565" s="3"/>
    </row>
    <row r="7566" spans="16:16">
      <c r="P7566" s="3"/>
    </row>
    <row r="7567" spans="16:16">
      <c r="P7567" s="3"/>
    </row>
    <row r="7568" spans="16:16">
      <c r="P7568" s="3"/>
    </row>
    <row r="7569" spans="16:16">
      <c r="P7569" s="3"/>
    </row>
    <row r="7570" spans="16:16">
      <c r="P7570" s="3"/>
    </row>
    <row r="7571" spans="16:16">
      <c r="P7571" s="3"/>
    </row>
    <row r="7572" spans="16:16">
      <c r="P7572" s="3"/>
    </row>
    <row r="7573" spans="16:16">
      <c r="P7573" s="3"/>
    </row>
    <row r="7574" spans="16:16">
      <c r="P7574" s="3"/>
    </row>
    <row r="7575" spans="16:16">
      <c r="P7575" s="3"/>
    </row>
    <row r="7576" spans="16:16">
      <c r="P7576" s="3"/>
    </row>
    <row r="7577" spans="16:16">
      <c r="P7577" s="3"/>
    </row>
    <row r="7578" spans="16:16">
      <c r="P7578" s="3"/>
    </row>
    <row r="7579" spans="16:16">
      <c r="P7579" s="3"/>
    </row>
    <row r="7580" spans="16:16">
      <c r="P7580" s="3"/>
    </row>
    <row r="7581" spans="16:16">
      <c r="P7581" s="3"/>
    </row>
    <row r="7582" spans="16:16">
      <c r="P7582" s="3"/>
    </row>
    <row r="7583" spans="16:16">
      <c r="P7583" s="3"/>
    </row>
    <row r="7584" spans="16:16">
      <c r="P7584" s="3"/>
    </row>
    <row r="7585" spans="16:16">
      <c r="P7585" s="3"/>
    </row>
    <row r="7586" spans="16:16">
      <c r="P7586" s="3"/>
    </row>
    <row r="7587" spans="16:16">
      <c r="P7587" s="3"/>
    </row>
    <row r="7588" spans="16:16">
      <c r="P7588" s="3"/>
    </row>
    <row r="7589" spans="16:16">
      <c r="P7589" s="3"/>
    </row>
    <row r="7590" spans="16:16">
      <c r="P7590" s="3"/>
    </row>
    <row r="7591" spans="16:16">
      <c r="P7591" s="3"/>
    </row>
    <row r="7592" spans="16:16">
      <c r="P7592" s="3"/>
    </row>
    <row r="7593" spans="16:16">
      <c r="P7593" s="3"/>
    </row>
    <row r="7594" spans="16:16">
      <c r="P7594" s="3"/>
    </row>
    <row r="7595" spans="16:16">
      <c r="P7595" s="3"/>
    </row>
    <row r="7596" spans="16:16">
      <c r="P7596" s="3"/>
    </row>
    <row r="7597" spans="16:16">
      <c r="P7597" s="3"/>
    </row>
    <row r="7598" spans="16:16">
      <c r="P7598" s="3"/>
    </row>
    <row r="7599" spans="16:16">
      <c r="P7599" s="3"/>
    </row>
    <row r="7600" spans="16:16">
      <c r="P7600" s="3"/>
    </row>
    <row r="7601" spans="16:16">
      <c r="P7601" s="3"/>
    </row>
    <row r="7602" spans="16:16">
      <c r="P7602" s="3"/>
    </row>
    <row r="7603" spans="16:16">
      <c r="P7603" s="3"/>
    </row>
    <row r="7604" spans="16:16">
      <c r="P7604" s="3"/>
    </row>
    <row r="7605" spans="16:16">
      <c r="P7605" s="3"/>
    </row>
    <row r="7606" spans="16:16">
      <c r="P7606" s="3"/>
    </row>
    <row r="7607" spans="16:16">
      <c r="P7607" s="3"/>
    </row>
    <row r="7608" spans="16:16">
      <c r="P7608" s="3"/>
    </row>
    <row r="7609" spans="16:16">
      <c r="P7609" s="3"/>
    </row>
    <row r="7610" spans="16:16">
      <c r="P7610" s="3"/>
    </row>
    <row r="7611" spans="16:16">
      <c r="P7611" s="3"/>
    </row>
    <row r="7612" spans="16:16">
      <c r="P7612" s="3"/>
    </row>
    <row r="7613" spans="16:16">
      <c r="P7613" s="3"/>
    </row>
    <row r="7614" spans="16:16">
      <c r="P7614" s="3"/>
    </row>
    <row r="7615" spans="16:16">
      <c r="P7615" s="3"/>
    </row>
    <row r="7616" spans="16:16">
      <c r="P7616" s="3"/>
    </row>
    <row r="7617" spans="16:16">
      <c r="P7617" s="3"/>
    </row>
    <row r="7618" spans="16:16">
      <c r="P7618" s="3"/>
    </row>
    <row r="7619" spans="16:16">
      <c r="P7619" s="3"/>
    </row>
    <row r="7620" spans="16:16">
      <c r="P7620" s="3"/>
    </row>
    <row r="7621" spans="16:16">
      <c r="P7621" s="3"/>
    </row>
    <row r="7622" spans="16:16">
      <c r="P7622" s="3"/>
    </row>
    <row r="7623" spans="16:16">
      <c r="P7623" s="3"/>
    </row>
    <row r="7624" spans="16:16">
      <c r="P7624" s="3"/>
    </row>
    <row r="7625" spans="16:16">
      <c r="P7625" s="3"/>
    </row>
    <row r="7626" spans="16:16">
      <c r="P7626" s="3"/>
    </row>
    <row r="7627" spans="16:16">
      <c r="P7627" s="3"/>
    </row>
    <row r="7628" spans="16:16">
      <c r="P7628" s="3"/>
    </row>
    <row r="7629" spans="16:16">
      <c r="P7629" s="3"/>
    </row>
    <row r="7630" spans="16:16">
      <c r="P7630" s="3"/>
    </row>
    <row r="7631" spans="16:16">
      <c r="P7631" s="3"/>
    </row>
    <row r="7632" spans="16:16">
      <c r="P7632" s="3"/>
    </row>
    <row r="7633" spans="16:16">
      <c r="P7633" s="3"/>
    </row>
    <row r="7634" spans="16:16">
      <c r="P7634" s="3"/>
    </row>
    <row r="7635" spans="16:16">
      <c r="P7635" s="3"/>
    </row>
    <row r="7636" spans="16:16">
      <c r="P7636" s="3"/>
    </row>
    <row r="7637" spans="16:16">
      <c r="P7637" s="3"/>
    </row>
    <row r="7638" spans="16:16">
      <c r="P7638" s="3"/>
    </row>
    <row r="7639" spans="16:16">
      <c r="P7639" s="3"/>
    </row>
    <row r="7640" spans="16:16">
      <c r="P7640" s="3"/>
    </row>
    <row r="7641" spans="16:16">
      <c r="P7641" s="3"/>
    </row>
    <row r="7642" spans="16:16">
      <c r="P7642" s="3"/>
    </row>
    <row r="7643" spans="16:16">
      <c r="P7643" s="3"/>
    </row>
    <row r="7644" spans="16:16">
      <c r="P7644" s="3"/>
    </row>
    <row r="7645" spans="16:16">
      <c r="P7645" s="3"/>
    </row>
    <row r="7646" spans="16:16">
      <c r="P7646" s="3"/>
    </row>
    <row r="7647" spans="16:16">
      <c r="P7647" s="3"/>
    </row>
    <row r="7648" spans="16:16">
      <c r="P7648" s="3"/>
    </row>
    <row r="7649" spans="16:16">
      <c r="P7649" s="3"/>
    </row>
    <row r="7650" spans="16:16">
      <c r="P7650" s="3"/>
    </row>
    <row r="7651" spans="16:16">
      <c r="P7651" s="3"/>
    </row>
    <row r="7652" spans="16:16">
      <c r="P7652" s="3"/>
    </row>
    <row r="7653" spans="16:16">
      <c r="P7653" s="3"/>
    </row>
    <row r="7654" spans="16:16">
      <c r="P7654" s="3"/>
    </row>
    <row r="7655" spans="16:16">
      <c r="P7655" s="3"/>
    </row>
    <row r="7656" spans="16:16">
      <c r="P7656" s="3"/>
    </row>
    <row r="7657" spans="16:16">
      <c r="P7657" s="3"/>
    </row>
    <row r="7658" spans="16:16">
      <c r="P7658" s="3"/>
    </row>
    <row r="7659" spans="16:16">
      <c r="P7659" s="3"/>
    </row>
    <row r="7660" spans="16:16">
      <c r="P7660" s="3"/>
    </row>
    <row r="7661" spans="16:16">
      <c r="P7661" s="3"/>
    </row>
    <row r="7662" spans="16:16">
      <c r="P7662" s="3"/>
    </row>
    <row r="7663" spans="16:16">
      <c r="P7663" s="3"/>
    </row>
    <row r="7664" spans="16:16">
      <c r="P7664" s="3"/>
    </row>
    <row r="7665" spans="16:16">
      <c r="P7665" s="3"/>
    </row>
    <row r="7666" spans="16:16">
      <c r="P7666" s="3"/>
    </row>
    <row r="7667" spans="16:16">
      <c r="P7667" s="3"/>
    </row>
    <row r="7668" spans="16:16">
      <c r="P7668" s="3"/>
    </row>
    <row r="7669" spans="16:16">
      <c r="P7669" s="3"/>
    </row>
    <row r="7670" spans="16:16">
      <c r="P7670" s="3"/>
    </row>
    <row r="7671" spans="16:16">
      <c r="P7671" s="3"/>
    </row>
    <row r="7672" spans="16:16">
      <c r="P7672" s="3"/>
    </row>
    <row r="7673" spans="16:16">
      <c r="P7673" s="3"/>
    </row>
    <row r="7674" spans="16:16">
      <c r="P7674" s="3"/>
    </row>
    <row r="7675" spans="16:16">
      <c r="P7675" s="3"/>
    </row>
    <row r="7676" spans="16:16">
      <c r="P7676" s="3"/>
    </row>
    <row r="7677" spans="16:16">
      <c r="P7677" s="3"/>
    </row>
    <row r="7678" spans="16:16">
      <c r="P7678" s="3"/>
    </row>
    <row r="7679" spans="16:16">
      <c r="P7679" s="3"/>
    </row>
    <row r="7680" spans="16:16">
      <c r="P7680" s="3"/>
    </row>
    <row r="7681" spans="16:16">
      <c r="P7681" s="3"/>
    </row>
    <row r="7682" spans="16:16">
      <c r="P7682" s="3"/>
    </row>
    <row r="7683" spans="16:16">
      <c r="P7683" s="3"/>
    </row>
    <row r="7684" spans="16:16">
      <c r="P7684" s="3"/>
    </row>
    <row r="7685" spans="16:16">
      <c r="P7685" s="3"/>
    </row>
    <row r="7686" spans="16:16">
      <c r="P7686" s="3"/>
    </row>
    <row r="7687" spans="16:16">
      <c r="P7687" s="3"/>
    </row>
    <row r="7688" spans="16:16">
      <c r="P7688" s="3"/>
    </row>
    <row r="7689" spans="16:16">
      <c r="P7689" s="3"/>
    </row>
    <row r="7690" spans="16:16">
      <c r="P7690" s="3"/>
    </row>
    <row r="7691" spans="16:16">
      <c r="P7691" s="3"/>
    </row>
    <row r="7692" spans="16:16">
      <c r="P7692" s="3"/>
    </row>
    <row r="7693" spans="16:16">
      <c r="P7693" s="3"/>
    </row>
    <row r="7694" spans="16:16">
      <c r="P7694" s="3"/>
    </row>
    <row r="7695" spans="16:16">
      <c r="P7695" s="3"/>
    </row>
    <row r="7696" spans="16:16">
      <c r="P7696" s="3"/>
    </row>
    <row r="7697" spans="16:16">
      <c r="P7697" s="3"/>
    </row>
    <row r="7698" spans="16:16">
      <c r="P7698" s="3"/>
    </row>
    <row r="7699" spans="16:16">
      <c r="P7699" s="3"/>
    </row>
    <row r="7700" spans="16:16">
      <c r="P7700" s="3"/>
    </row>
    <row r="7701" spans="16:16">
      <c r="P7701" s="3"/>
    </row>
    <row r="7702" spans="16:16">
      <c r="P7702" s="3"/>
    </row>
    <row r="7703" spans="16:16">
      <c r="P7703" s="3"/>
    </row>
    <row r="7704" spans="16:16">
      <c r="P7704" s="3"/>
    </row>
    <row r="7705" spans="16:16">
      <c r="P7705" s="3"/>
    </row>
    <row r="7706" spans="16:16">
      <c r="P7706" s="3"/>
    </row>
    <row r="7707" spans="16:16">
      <c r="P7707" s="3"/>
    </row>
    <row r="7708" spans="16:16">
      <c r="P7708" s="3"/>
    </row>
    <row r="7709" spans="16:16">
      <c r="P7709" s="3"/>
    </row>
    <row r="7710" spans="16:16">
      <c r="P7710" s="3"/>
    </row>
    <row r="7711" spans="16:16">
      <c r="P7711" s="3"/>
    </row>
    <row r="7712" spans="16:16">
      <c r="P7712" s="3"/>
    </row>
    <row r="7713" spans="16:16">
      <c r="P7713" s="3"/>
    </row>
    <row r="7714" spans="16:16">
      <c r="P7714" s="3"/>
    </row>
    <row r="7715" spans="16:16">
      <c r="P7715" s="3"/>
    </row>
    <row r="7716" spans="16:16">
      <c r="P7716" s="3"/>
    </row>
    <row r="7717" spans="16:16">
      <c r="P7717" s="3"/>
    </row>
    <row r="7718" spans="16:16">
      <c r="P7718" s="3"/>
    </row>
    <row r="7719" spans="16:16">
      <c r="P7719" s="3"/>
    </row>
    <row r="7720" spans="16:16">
      <c r="P7720" s="3"/>
    </row>
    <row r="7721" spans="16:16">
      <c r="P7721" s="3"/>
    </row>
    <row r="7722" spans="16:16">
      <c r="P7722" s="3"/>
    </row>
    <row r="7723" spans="16:16">
      <c r="P7723" s="3"/>
    </row>
    <row r="7724" spans="16:16">
      <c r="P7724" s="3"/>
    </row>
    <row r="7725" spans="16:16">
      <c r="P7725" s="3"/>
    </row>
    <row r="7726" spans="16:16">
      <c r="P7726" s="3"/>
    </row>
    <row r="7727" spans="16:16">
      <c r="P7727" s="3"/>
    </row>
    <row r="7728" spans="16:16">
      <c r="P7728" s="3"/>
    </row>
    <row r="7729" spans="16:16">
      <c r="P7729" s="3"/>
    </row>
    <row r="7730" spans="16:16">
      <c r="P7730" s="3"/>
    </row>
    <row r="7731" spans="16:16">
      <c r="P7731" s="3"/>
    </row>
    <row r="7732" spans="16:16">
      <c r="P7732" s="3"/>
    </row>
    <row r="7733" spans="16:16">
      <c r="P7733" s="3"/>
    </row>
    <row r="7734" spans="16:16">
      <c r="P7734" s="3"/>
    </row>
    <row r="7735" spans="16:16">
      <c r="P7735" s="3"/>
    </row>
    <row r="7736" spans="16:16">
      <c r="P7736" s="3"/>
    </row>
    <row r="7737" spans="16:16">
      <c r="P7737" s="3"/>
    </row>
    <row r="7738" spans="16:16">
      <c r="P7738" s="3"/>
    </row>
    <row r="7739" spans="16:16">
      <c r="P7739" s="3"/>
    </row>
    <row r="7740" spans="16:16">
      <c r="P7740" s="3"/>
    </row>
    <row r="7741" spans="16:16">
      <c r="P7741" s="3"/>
    </row>
    <row r="7742" spans="16:16">
      <c r="P7742" s="3"/>
    </row>
    <row r="7743" spans="16:16">
      <c r="P7743" s="3"/>
    </row>
    <row r="7744" spans="16:16">
      <c r="P7744" s="3"/>
    </row>
    <row r="7745" spans="16:16">
      <c r="P7745" s="3"/>
    </row>
    <row r="7746" spans="16:16">
      <c r="P7746" s="3"/>
    </row>
    <row r="7747" spans="16:16">
      <c r="P7747" s="3"/>
    </row>
    <row r="7748" spans="16:16">
      <c r="P7748" s="3"/>
    </row>
    <row r="7749" spans="16:16">
      <c r="P7749" s="3"/>
    </row>
    <row r="7750" spans="16:16">
      <c r="P7750" s="3"/>
    </row>
    <row r="7751" spans="16:16">
      <c r="P7751" s="3"/>
    </row>
    <row r="7752" spans="16:16">
      <c r="P7752" s="3"/>
    </row>
    <row r="7753" spans="16:16">
      <c r="P7753" s="3"/>
    </row>
    <row r="7754" spans="16:16">
      <c r="P7754" s="3"/>
    </row>
    <row r="7755" spans="16:16">
      <c r="P7755" s="3"/>
    </row>
    <row r="7756" spans="16:16">
      <c r="P7756" s="3"/>
    </row>
    <row r="7757" spans="16:16">
      <c r="P7757" s="3"/>
    </row>
    <row r="7758" spans="16:16">
      <c r="P7758" s="3"/>
    </row>
    <row r="7759" spans="16:16">
      <c r="P7759" s="3"/>
    </row>
    <row r="7760" spans="16:16">
      <c r="P7760" s="3"/>
    </row>
    <row r="7761" spans="16:16">
      <c r="P7761" s="3"/>
    </row>
    <row r="7762" spans="16:16">
      <c r="P7762" s="3"/>
    </row>
    <row r="7763" spans="16:16">
      <c r="P7763" s="3"/>
    </row>
    <row r="7764" spans="16:16">
      <c r="P7764" s="3"/>
    </row>
    <row r="7765" spans="16:16">
      <c r="P7765" s="3"/>
    </row>
    <row r="7766" spans="16:16">
      <c r="P7766" s="3"/>
    </row>
    <row r="7767" spans="16:16">
      <c r="P7767" s="3"/>
    </row>
    <row r="7768" spans="16:16">
      <c r="P7768" s="3"/>
    </row>
    <row r="7769" spans="16:16">
      <c r="P7769" s="3"/>
    </row>
    <row r="7770" spans="16:16">
      <c r="P7770" s="3"/>
    </row>
    <row r="7771" spans="16:16">
      <c r="P7771" s="3"/>
    </row>
    <row r="7772" spans="16:16">
      <c r="P7772" s="3"/>
    </row>
    <row r="7773" spans="16:16">
      <c r="P7773" s="3"/>
    </row>
    <row r="7774" spans="16:16">
      <c r="P7774" s="3"/>
    </row>
    <row r="7775" spans="16:16">
      <c r="P7775" s="3"/>
    </row>
    <row r="7776" spans="16:16">
      <c r="P7776" s="3"/>
    </row>
    <row r="7777" spans="16:16">
      <c r="P7777" s="3"/>
    </row>
    <row r="7778" spans="16:16">
      <c r="P7778" s="3"/>
    </row>
    <row r="7779" spans="16:16">
      <c r="P7779" s="3"/>
    </row>
    <row r="7780" spans="16:16">
      <c r="P7780" s="3"/>
    </row>
    <row r="7781" spans="16:16">
      <c r="P7781" s="3"/>
    </row>
    <row r="7782" spans="16:16">
      <c r="P7782" s="3"/>
    </row>
    <row r="7783" spans="16:16">
      <c r="P7783" s="3"/>
    </row>
    <row r="7784" spans="16:16">
      <c r="P7784" s="3"/>
    </row>
    <row r="7785" spans="16:16">
      <c r="P7785" s="3"/>
    </row>
    <row r="7786" spans="16:16">
      <c r="P7786" s="3"/>
    </row>
    <row r="7787" spans="16:16">
      <c r="P7787" s="3"/>
    </row>
    <row r="7788" spans="16:16">
      <c r="P7788" s="3"/>
    </row>
    <row r="7789" spans="16:16">
      <c r="P7789" s="3"/>
    </row>
    <row r="7790" spans="16:16">
      <c r="P7790" s="3"/>
    </row>
    <row r="7791" spans="16:16">
      <c r="P7791" s="3"/>
    </row>
    <row r="7792" spans="16:16">
      <c r="P7792" s="3"/>
    </row>
    <row r="7793" spans="16:16">
      <c r="P7793" s="3"/>
    </row>
    <row r="7794" spans="16:16">
      <c r="P7794" s="3"/>
    </row>
    <row r="7795" spans="16:16">
      <c r="P7795" s="3"/>
    </row>
    <row r="7796" spans="16:16">
      <c r="P7796" s="3"/>
    </row>
    <row r="7797" spans="16:16">
      <c r="P7797" s="3"/>
    </row>
    <row r="7798" spans="16:16">
      <c r="P7798" s="3"/>
    </row>
    <row r="7799" spans="16:16">
      <c r="P7799" s="3"/>
    </row>
    <row r="7800" spans="16:16">
      <c r="P7800" s="3"/>
    </row>
    <row r="7801" spans="16:16">
      <c r="P7801" s="3"/>
    </row>
    <row r="7802" spans="16:16">
      <c r="P7802" s="3"/>
    </row>
    <row r="7803" spans="16:16">
      <c r="P7803" s="3"/>
    </row>
    <row r="7804" spans="16:16">
      <c r="P7804" s="3"/>
    </row>
    <row r="7805" spans="16:16">
      <c r="P7805" s="3"/>
    </row>
    <row r="7806" spans="16:16">
      <c r="P7806" s="3"/>
    </row>
    <row r="7807" spans="16:16">
      <c r="P7807" s="3"/>
    </row>
    <row r="7808" spans="16:16">
      <c r="P7808" s="3"/>
    </row>
    <row r="7809" spans="16:16">
      <c r="P7809" s="3"/>
    </row>
    <row r="7810" spans="16:16">
      <c r="P7810" s="3"/>
    </row>
    <row r="7811" spans="16:16">
      <c r="P7811" s="3"/>
    </row>
    <row r="7812" spans="16:16">
      <c r="P7812" s="3"/>
    </row>
    <row r="7813" spans="16:16">
      <c r="P7813" s="3"/>
    </row>
    <row r="7814" spans="16:16">
      <c r="P7814" s="3"/>
    </row>
    <row r="7815" spans="16:16">
      <c r="P7815" s="3"/>
    </row>
    <row r="7816" spans="16:16">
      <c r="P7816" s="3"/>
    </row>
    <row r="7817" spans="16:16">
      <c r="P7817" s="3"/>
    </row>
    <row r="7818" spans="16:16">
      <c r="P7818" s="3"/>
    </row>
    <row r="7819" spans="16:16">
      <c r="P7819" s="3"/>
    </row>
    <row r="7820" spans="16:16">
      <c r="P7820" s="3"/>
    </row>
    <row r="7821" spans="16:16">
      <c r="P7821" s="3"/>
    </row>
    <row r="7822" spans="16:16">
      <c r="P7822" s="3"/>
    </row>
    <row r="7823" spans="16:16">
      <c r="P7823" s="3"/>
    </row>
    <row r="7824" spans="16:16">
      <c r="P7824" s="3"/>
    </row>
    <row r="7825" spans="16:16">
      <c r="P7825" s="3"/>
    </row>
    <row r="7826" spans="16:16">
      <c r="P7826" s="3"/>
    </row>
    <row r="7827" spans="16:16">
      <c r="P7827" s="3"/>
    </row>
    <row r="7828" spans="16:16">
      <c r="P7828" s="3"/>
    </row>
    <row r="7829" spans="16:16">
      <c r="P7829" s="3"/>
    </row>
    <row r="7830" spans="16:16">
      <c r="P7830" s="3"/>
    </row>
    <row r="7831" spans="16:16">
      <c r="P7831" s="3"/>
    </row>
    <row r="7832" spans="16:16">
      <c r="P7832" s="3"/>
    </row>
    <row r="7833" spans="16:16">
      <c r="P7833" s="3"/>
    </row>
    <row r="7834" spans="16:16">
      <c r="P7834" s="3"/>
    </row>
    <row r="7835" spans="16:16">
      <c r="P7835" s="3"/>
    </row>
    <row r="7836" spans="16:16">
      <c r="P7836" s="3"/>
    </row>
    <row r="7837" spans="16:16">
      <c r="P7837" s="3"/>
    </row>
    <row r="7838" spans="16:16">
      <c r="P7838" s="3"/>
    </row>
    <row r="7839" spans="16:16">
      <c r="P7839" s="3"/>
    </row>
    <row r="7840" spans="16:16">
      <c r="P7840" s="3"/>
    </row>
    <row r="7841" spans="16:16">
      <c r="P7841" s="3"/>
    </row>
    <row r="7842" spans="16:16">
      <c r="P7842" s="3"/>
    </row>
    <row r="7843" spans="16:16">
      <c r="P7843" s="3"/>
    </row>
    <row r="7844" spans="16:16">
      <c r="P7844" s="3"/>
    </row>
    <row r="7845" spans="16:16">
      <c r="P7845" s="3"/>
    </row>
    <row r="7846" spans="16:16">
      <c r="P7846" s="3"/>
    </row>
    <row r="7847" spans="16:16">
      <c r="P7847" s="3"/>
    </row>
    <row r="7848" spans="16:16">
      <c r="P7848" s="3"/>
    </row>
    <row r="7849" spans="16:16">
      <c r="P7849" s="3"/>
    </row>
    <row r="7850" spans="16:16">
      <c r="P7850" s="3"/>
    </row>
    <row r="7851" spans="16:16">
      <c r="P7851" s="3"/>
    </row>
    <row r="7852" spans="16:16">
      <c r="P7852" s="3"/>
    </row>
    <row r="7853" spans="16:16">
      <c r="P7853" s="3"/>
    </row>
    <row r="7854" spans="16:16">
      <c r="P7854" s="3"/>
    </row>
    <row r="7855" spans="16:16">
      <c r="P7855" s="3"/>
    </row>
    <row r="7856" spans="16:16">
      <c r="P7856" s="3"/>
    </row>
    <row r="7857" spans="16:16">
      <c r="P7857" s="3"/>
    </row>
    <row r="7858" spans="16:16">
      <c r="P7858" s="3"/>
    </row>
    <row r="7859" spans="16:16">
      <c r="P7859" s="3"/>
    </row>
    <row r="7860" spans="16:16">
      <c r="P7860" s="3"/>
    </row>
    <row r="7861" spans="16:16">
      <c r="P7861" s="3"/>
    </row>
    <row r="7862" spans="16:16">
      <c r="P7862" s="3"/>
    </row>
    <row r="7863" spans="16:16">
      <c r="P7863" s="3"/>
    </row>
    <row r="7864" spans="16:16">
      <c r="P7864" s="3"/>
    </row>
    <row r="7865" spans="16:16">
      <c r="P7865" s="3"/>
    </row>
    <row r="7866" spans="16:16">
      <c r="P7866" s="3"/>
    </row>
    <row r="7867" spans="16:16">
      <c r="P7867" s="3"/>
    </row>
    <row r="7868" spans="16:16">
      <c r="P7868" s="3"/>
    </row>
    <row r="7869" spans="16:16">
      <c r="P7869" s="3"/>
    </row>
    <row r="7870" spans="16:16">
      <c r="P7870" s="3"/>
    </row>
    <row r="7871" spans="16:16">
      <c r="P7871" s="3"/>
    </row>
    <row r="7872" spans="16:16">
      <c r="P7872" s="3"/>
    </row>
    <row r="7873" spans="16:16">
      <c r="P7873" s="3"/>
    </row>
    <row r="7874" spans="16:16">
      <c r="P7874" s="3"/>
    </row>
    <row r="7875" spans="16:16">
      <c r="P7875" s="3"/>
    </row>
    <row r="7876" spans="16:16">
      <c r="P7876" s="3"/>
    </row>
    <row r="7877" spans="16:16">
      <c r="P7877" s="3"/>
    </row>
    <row r="7878" spans="16:16">
      <c r="P7878" s="3"/>
    </row>
    <row r="7879" spans="16:16">
      <c r="P7879" s="3"/>
    </row>
    <row r="7880" spans="16:16">
      <c r="P7880" s="3"/>
    </row>
    <row r="7881" spans="16:16">
      <c r="P7881" s="3"/>
    </row>
    <row r="7882" spans="16:16">
      <c r="P7882" s="3"/>
    </row>
    <row r="7883" spans="16:16">
      <c r="P7883" s="3"/>
    </row>
    <row r="7884" spans="16:16">
      <c r="P7884" s="3"/>
    </row>
    <row r="7885" spans="16:16">
      <c r="P7885" s="3"/>
    </row>
    <row r="7886" spans="16:16">
      <c r="P7886" s="3"/>
    </row>
    <row r="7887" spans="16:16">
      <c r="P7887" s="3"/>
    </row>
    <row r="7888" spans="16:16">
      <c r="P7888" s="3"/>
    </row>
    <row r="7889" spans="16:16">
      <c r="P7889" s="3"/>
    </row>
    <row r="7890" spans="16:16">
      <c r="P7890" s="3"/>
    </row>
    <row r="7891" spans="16:16">
      <c r="P7891" s="3"/>
    </row>
    <row r="7892" spans="16:16">
      <c r="P7892" s="3"/>
    </row>
    <row r="7893" spans="16:16">
      <c r="P7893" s="3"/>
    </row>
    <row r="7894" spans="16:16">
      <c r="P7894" s="3"/>
    </row>
    <row r="7895" spans="16:16">
      <c r="P7895" s="3"/>
    </row>
    <row r="7896" spans="16:16">
      <c r="P7896" s="3"/>
    </row>
    <row r="7897" spans="16:16">
      <c r="P7897" s="3"/>
    </row>
    <row r="7898" spans="16:16">
      <c r="P7898" s="3"/>
    </row>
    <row r="7899" spans="16:16">
      <c r="P7899" s="3"/>
    </row>
    <row r="7900" spans="16:16">
      <c r="P7900" s="3"/>
    </row>
    <row r="7901" spans="16:16">
      <c r="P7901" s="3"/>
    </row>
    <row r="7902" spans="16:16">
      <c r="P7902" s="3"/>
    </row>
    <row r="7903" spans="16:16">
      <c r="P7903" s="3"/>
    </row>
    <row r="7904" spans="16:16">
      <c r="P7904" s="3"/>
    </row>
    <row r="7905" spans="16:16">
      <c r="P7905" s="3"/>
    </row>
    <row r="7906" spans="16:16">
      <c r="P7906" s="3"/>
    </row>
    <row r="7907" spans="16:16">
      <c r="P7907" s="3"/>
    </row>
    <row r="7908" spans="16:16">
      <c r="P7908" s="3"/>
    </row>
    <row r="7909" spans="16:16">
      <c r="P7909" s="3"/>
    </row>
    <row r="7910" spans="16:16">
      <c r="P7910" s="3"/>
    </row>
    <row r="7911" spans="16:16">
      <c r="P7911" s="3"/>
    </row>
    <row r="7912" spans="16:16">
      <c r="P7912" s="3"/>
    </row>
    <row r="7913" spans="16:16">
      <c r="P7913" s="3"/>
    </row>
    <row r="7914" spans="16:16">
      <c r="P7914" s="3"/>
    </row>
    <row r="7915" spans="16:16">
      <c r="P7915" s="3"/>
    </row>
    <row r="7916" spans="16:16">
      <c r="P7916" s="3"/>
    </row>
    <row r="7917" spans="16:16">
      <c r="P7917" s="3"/>
    </row>
    <row r="7918" spans="16:16">
      <c r="P7918" s="3"/>
    </row>
    <row r="7919" spans="16:16">
      <c r="P7919" s="3"/>
    </row>
    <row r="7920" spans="16:16">
      <c r="P7920" s="3"/>
    </row>
    <row r="7921" spans="16:16">
      <c r="P7921" s="3"/>
    </row>
    <row r="7922" spans="16:16">
      <c r="P7922" s="3"/>
    </row>
    <row r="7923" spans="16:16">
      <c r="P7923" s="3"/>
    </row>
    <row r="7924" spans="16:16">
      <c r="P7924" s="3"/>
    </row>
    <row r="7925" spans="16:16">
      <c r="P7925" s="3"/>
    </row>
    <row r="7926" spans="16:16">
      <c r="P7926" s="3"/>
    </row>
    <row r="7927" spans="16:16">
      <c r="P7927" s="3"/>
    </row>
    <row r="7928" spans="16:16">
      <c r="P7928" s="3"/>
    </row>
    <row r="7929" spans="16:16">
      <c r="P7929" s="3"/>
    </row>
    <row r="7930" spans="16:16">
      <c r="P7930" s="3"/>
    </row>
    <row r="7931" spans="16:16">
      <c r="P7931" s="3"/>
    </row>
    <row r="7932" spans="16:16">
      <c r="P7932" s="3"/>
    </row>
    <row r="7933" spans="16:16">
      <c r="P7933" s="3"/>
    </row>
    <row r="7934" spans="16:16">
      <c r="P7934" s="3"/>
    </row>
    <row r="7935" spans="16:16">
      <c r="P7935" s="3"/>
    </row>
    <row r="7936" spans="16:16">
      <c r="P7936" s="3"/>
    </row>
    <row r="7937" spans="16:16">
      <c r="P7937" s="3"/>
    </row>
    <row r="7938" spans="16:16">
      <c r="P7938" s="3"/>
    </row>
    <row r="7939" spans="16:16">
      <c r="P7939" s="3"/>
    </row>
    <row r="7940" spans="16:16">
      <c r="P7940" s="3"/>
    </row>
    <row r="7941" spans="16:16">
      <c r="P7941" s="3"/>
    </row>
    <row r="7942" spans="16:16">
      <c r="P7942" s="3"/>
    </row>
    <row r="7943" spans="16:16">
      <c r="P7943" s="3"/>
    </row>
    <row r="7944" spans="16:16">
      <c r="P7944" s="3"/>
    </row>
    <row r="7945" spans="16:16">
      <c r="P7945" s="3"/>
    </row>
    <row r="7946" spans="16:16">
      <c r="P7946" s="3"/>
    </row>
    <row r="7947" spans="16:16">
      <c r="P7947" s="3"/>
    </row>
    <row r="7948" spans="16:16">
      <c r="P7948" s="3"/>
    </row>
    <row r="7949" spans="16:16">
      <c r="P7949" s="3"/>
    </row>
    <row r="7950" spans="16:16">
      <c r="P7950" s="3"/>
    </row>
    <row r="7951" spans="16:16">
      <c r="P7951" s="3"/>
    </row>
    <row r="7952" spans="16:16">
      <c r="P7952" s="3"/>
    </row>
    <row r="7953" spans="16:16">
      <c r="P7953" s="3"/>
    </row>
    <row r="7954" spans="16:16">
      <c r="P7954" s="3"/>
    </row>
    <row r="7955" spans="16:16">
      <c r="P7955" s="3"/>
    </row>
    <row r="7956" spans="16:16">
      <c r="P7956" s="3"/>
    </row>
    <row r="7957" spans="16:16">
      <c r="P7957" s="3"/>
    </row>
    <row r="7958" spans="16:16">
      <c r="P7958" s="3"/>
    </row>
    <row r="7959" spans="16:16">
      <c r="P7959" s="3"/>
    </row>
    <row r="7960" spans="16:16">
      <c r="P7960" s="3"/>
    </row>
    <row r="7961" spans="16:16">
      <c r="P7961" s="3"/>
    </row>
    <row r="7962" spans="16:16">
      <c r="P7962" s="3"/>
    </row>
    <row r="7963" spans="16:16">
      <c r="P7963" s="3"/>
    </row>
    <row r="7964" spans="16:16">
      <c r="P7964" s="3"/>
    </row>
    <row r="7965" spans="16:16">
      <c r="P7965" s="3"/>
    </row>
    <row r="7966" spans="16:16">
      <c r="P7966" s="3"/>
    </row>
    <row r="7967" spans="16:16">
      <c r="P7967" s="3"/>
    </row>
    <row r="7968" spans="16:16">
      <c r="P7968" s="3"/>
    </row>
    <row r="7969" spans="16:16">
      <c r="P7969" s="3"/>
    </row>
    <row r="7970" spans="16:16">
      <c r="P7970" s="3"/>
    </row>
    <row r="7971" spans="16:16">
      <c r="P7971" s="3"/>
    </row>
    <row r="7972" spans="16:16">
      <c r="P7972" s="3"/>
    </row>
    <row r="7973" spans="16:16">
      <c r="P7973" s="3"/>
    </row>
    <row r="7974" spans="16:16">
      <c r="P7974" s="3"/>
    </row>
    <row r="7975" spans="16:16">
      <c r="P7975" s="3"/>
    </row>
    <row r="7976" spans="16:16">
      <c r="P7976" s="3"/>
    </row>
    <row r="7977" spans="16:16">
      <c r="P7977" s="3"/>
    </row>
    <row r="7978" spans="16:16">
      <c r="P7978" s="3"/>
    </row>
    <row r="7979" spans="16:16">
      <c r="P7979" s="3"/>
    </row>
    <row r="7980" spans="16:16">
      <c r="P7980" s="3"/>
    </row>
    <row r="7981" spans="16:16">
      <c r="P7981" s="3"/>
    </row>
    <row r="7982" spans="16:16">
      <c r="P7982" s="3"/>
    </row>
    <row r="7983" spans="16:16">
      <c r="P7983" s="3"/>
    </row>
    <row r="7984" spans="16:16">
      <c r="P7984" s="3"/>
    </row>
    <row r="7985" spans="16:16">
      <c r="P7985" s="3"/>
    </row>
    <row r="7986" spans="16:16">
      <c r="P7986" s="3"/>
    </row>
    <row r="7987" spans="16:16">
      <c r="P7987" s="3"/>
    </row>
    <row r="7988" spans="16:16">
      <c r="P7988" s="3"/>
    </row>
    <row r="7989" spans="16:16">
      <c r="P7989" s="3"/>
    </row>
    <row r="7990" spans="16:16">
      <c r="P7990" s="3"/>
    </row>
    <row r="7991" spans="16:16">
      <c r="P7991" s="3"/>
    </row>
    <row r="7992" spans="16:16">
      <c r="P7992" s="3"/>
    </row>
    <row r="7993" spans="16:16">
      <c r="P7993" s="3"/>
    </row>
    <row r="7994" spans="16:16">
      <c r="P7994" s="3"/>
    </row>
    <row r="7995" spans="16:16">
      <c r="P7995" s="3"/>
    </row>
    <row r="7996" spans="16:16">
      <c r="P7996" s="3"/>
    </row>
    <row r="7997" spans="16:16">
      <c r="P7997" s="3"/>
    </row>
    <row r="7998" spans="16:16">
      <c r="P7998" s="3"/>
    </row>
    <row r="7999" spans="16:16">
      <c r="P7999" s="3"/>
    </row>
    <row r="8000" spans="16:16">
      <c r="P8000" s="3"/>
    </row>
    <row r="8001" spans="16:16">
      <c r="P8001" s="3"/>
    </row>
    <row r="8002" spans="16:16">
      <c r="P8002" s="3"/>
    </row>
    <row r="8003" spans="16:16">
      <c r="P8003" s="3"/>
    </row>
    <row r="8004" spans="16:16">
      <c r="P8004" s="3"/>
    </row>
    <row r="8005" spans="16:16">
      <c r="P8005" s="3"/>
    </row>
    <row r="8006" spans="16:16">
      <c r="P8006" s="3"/>
    </row>
    <row r="8007" spans="16:16">
      <c r="P8007" s="3"/>
    </row>
    <row r="8008" spans="16:16">
      <c r="P8008" s="3"/>
    </row>
    <row r="8009" spans="16:16">
      <c r="P8009" s="3"/>
    </row>
    <row r="8010" spans="16:16">
      <c r="P8010" s="3"/>
    </row>
    <row r="8011" spans="16:16">
      <c r="P8011" s="3"/>
    </row>
    <row r="8012" spans="16:16">
      <c r="P8012" s="3"/>
    </row>
    <row r="8013" spans="16:16">
      <c r="P8013" s="3"/>
    </row>
    <row r="8014" spans="16:16">
      <c r="P8014" s="3"/>
    </row>
    <row r="8015" spans="16:16">
      <c r="P8015" s="3"/>
    </row>
    <row r="8016" spans="16:16">
      <c r="P8016" s="3"/>
    </row>
    <row r="8017" spans="16:16">
      <c r="P8017" s="3"/>
    </row>
    <row r="8018" spans="16:16">
      <c r="P8018" s="3"/>
    </row>
    <row r="8019" spans="16:16">
      <c r="P8019" s="3"/>
    </row>
    <row r="8020" spans="16:16">
      <c r="P8020" s="3"/>
    </row>
    <row r="8021" spans="16:16">
      <c r="P8021" s="3"/>
    </row>
    <row r="8022" spans="16:16">
      <c r="P8022" s="3"/>
    </row>
    <row r="8023" spans="16:16">
      <c r="P8023" s="3"/>
    </row>
    <row r="8024" spans="16:16">
      <c r="P8024" s="3"/>
    </row>
    <row r="8025" spans="16:16">
      <c r="P8025" s="3"/>
    </row>
    <row r="8026" spans="16:16">
      <c r="P8026" s="3"/>
    </row>
    <row r="8027" spans="16:16">
      <c r="P8027" s="3"/>
    </row>
    <row r="8028" spans="16:16">
      <c r="P8028" s="3"/>
    </row>
    <row r="8029" spans="16:16">
      <c r="P8029" s="3"/>
    </row>
    <row r="8030" spans="16:16">
      <c r="P8030" s="3"/>
    </row>
    <row r="8031" spans="16:16">
      <c r="P8031" s="3"/>
    </row>
    <row r="8032" spans="16:16">
      <c r="P8032" s="3"/>
    </row>
    <row r="8033" spans="16:16">
      <c r="P8033" s="3"/>
    </row>
    <row r="8034" spans="16:16">
      <c r="P8034" s="3"/>
    </row>
    <row r="8035" spans="16:16">
      <c r="P8035" s="3"/>
    </row>
    <row r="8036" spans="16:16">
      <c r="P8036" s="3"/>
    </row>
    <row r="8037" spans="16:16">
      <c r="P8037" s="3"/>
    </row>
    <row r="8038" spans="16:16">
      <c r="P8038" s="3"/>
    </row>
    <row r="8039" spans="16:16">
      <c r="P8039" s="3"/>
    </row>
    <row r="8040" spans="16:16">
      <c r="P8040" s="3"/>
    </row>
    <row r="8041" spans="16:16">
      <c r="P8041" s="3"/>
    </row>
    <row r="8042" spans="16:16">
      <c r="P8042" s="3"/>
    </row>
    <row r="8043" spans="16:16">
      <c r="P8043" s="3"/>
    </row>
    <row r="8044" spans="16:16">
      <c r="P8044" s="3"/>
    </row>
    <row r="8045" spans="16:16">
      <c r="P8045" s="3"/>
    </row>
    <row r="8046" spans="16:16">
      <c r="P8046" s="3"/>
    </row>
    <row r="8047" spans="16:16">
      <c r="P8047" s="3"/>
    </row>
    <row r="8048" spans="16:16">
      <c r="P8048" s="3"/>
    </row>
    <row r="8049" spans="16:16">
      <c r="P8049" s="3"/>
    </row>
    <row r="8050" spans="16:16">
      <c r="P8050" s="3"/>
    </row>
    <row r="8051" spans="16:16">
      <c r="P8051" s="3"/>
    </row>
    <row r="8052" spans="16:16">
      <c r="P8052" s="3"/>
    </row>
    <row r="8053" spans="16:16">
      <c r="P8053" s="3"/>
    </row>
    <row r="8054" spans="16:16">
      <c r="P8054" s="3"/>
    </row>
    <row r="8055" spans="16:16">
      <c r="P8055" s="3"/>
    </row>
    <row r="8056" spans="16:16">
      <c r="P8056" s="3"/>
    </row>
    <row r="8057" spans="16:16">
      <c r="P8057" s="3"/>
    </row>
    <row r="8058" spans="16:16">
      <c r="P8058" s="3"/>
    </row>
    <row r="8059" spans="16:16">
      <c r="P8059" s="3"/>
    </row>
    <row r="8060" spans="16:16">
      <c r="P8060" s="3"/>
    </row>
    <row r="8061" spans="16:16">
      <c r="P8061" s="3"/>
    </row>
    <row r="8062" spans="16:16">
      <c r="P8062" s="3"/>
    </row>
    <row r="8063" spans="16:16">
      <c r="P8063" s="3"/>
    </row>
    <row r="8064" spans="16:16">
      <c r="P8064" s="3"/>
    </row>
    <row r="8065" spans="16:16">
      <c r="P8065" s="3"/>
    </row>
    <row r="8066" spans="16:16">
      <c r="P8066" s="3"/>
    </row>
    <row r="8067" spans="16:16">
      <c r="P8067" s="3"/>
    </row>
    <row r="8068" spans="16:16">
      <c r="P8068" s="3"/>
    </row>
    <row r="8069" spans="16:16">
      <c r="P8069" s="3"/>
    </row>
    <row r="8070" spans="16:16">
      <c r="P8070" s="3"/>
    </row>
    <row r="8071" spans="16:16">
      <c r="P8071" s="3"/>
    </row>
    <row r="8072" spans="16:16">
      <c r="P8072" s="3"/>
    </row>
    <row r="8073" spans="16:16">
      <c r="P8073" s="3"/>
    </row>
    <row r="8074" spans="16:16">
      <c r="P8074" s="3"/>
    </row>
    <row r="8075" spans="16:16">
      <c r="P8075" s="3"/>
    </row>
    <row r="8076" spans="16:16">
      <c r="P8076" s="3"/>
    </row>
    <row r="8077" spans="16:16">
      <c r="P8077" s="3"/>
    </row>
    <row r="8078" spans="16:16">
      <c r="P8078" s="3"/>
    </row>
    <row r="8079" spans="16:16">
      <c r="P8079" s="3"/>
    </row>
    <row r="8080" spans="16:16">
      <c r="P8080" s="3"/>
    </row>
    <row r="8081" spans="16:16">
      <c r="P8081" s="3"/>
    </row>
    <row r="8082" spans="16:16">
      <c r="P8082" s="3"/>
    </row>
    <row r="8083" spans="16:16">
      <c r="P8083" s="3"/>
    </row>
    <row r="8084" spans="16:16">
      <c r="P8084" s="3"/>
    </row>
    <row r="8085" spans="16:16">
      <c r="P8085" s="3"/>
    </row>
    <row r="8086" spans="16:16">
      <c r="P8086" s="3"/>
    </row>
    <row r="8087" spans="16:16">
      <c r="P8087" s="3"/>
    </row>
    <row r="8088" spans="16:16">
      <c r="P8088" s="3"/>
    </row>
    <row r="8089" spans="16:16">
      <c r="P8089" s="3"/>
    </row>
    <row r="8090" spans="16:16">
      <c r="P8090" s="3"/>
    </row>
    <row r="8091" spans="16:16">
      <c r="P8091" s="3"/>
    </row>
    <row r="8092" spans="16:16">
      <c r="P8092" s="3"/>
    </row>
    <row r="8093" spans="16:16">
      <c r="P8093" s="3"/>
    </row>
    <row r="8094" spans="16:16">
      <c r="P8094" s="3"/>
    </row>
    <row r="8095" spans="16:16">
      <c r="P8095" s="3"/>
    </row>
    <row r="8096" spans="16:16">
      <c r="P8096" s="3"/>
    </row>
    <row r="8097" spans="16:16">
      <c r="P8097" s="3"/>
    </row>
    <row r="8098" spans="16:16">
      <c r="P8098" s="3"/>
    </row>
    <row r="8099" spans="16:16">
      <c r="P8099" s="3"/>
    </row>
    <row r="8100" spans="16:16">
      <c r="P8100" s="3"/>
    </row>
    <row r="8101" spans="16:16">
      <c r="P8101" s="3"/>
    </row>
    <row r="8102" spans="16:16">
      <c r="P8102" s="3"/>
    </row>
    <row r="8103" spans="16:16">
      <c r="P8103" s="3"/>
    </row>
    <row r="8104" spans="16:16">
      <c r="P8104" s="3"/>
    </row>
    <row r="8105" spans="16:16">
      <c r="P8105" s="3"/>
    </row>
    <row r="8106" spans="16:16">
      <c r="P8106" s="3"/>
    </row>
    <row r="8107" spans="16:16">
      <c r="P8107" s="3"/>
    </row>
    <row r="8108" spans="16:16">
      <c r="P8108" s="3"/>
    </row>
    <row r="8109" spans="16:16">
      <c r="P8109" s="3"/>
    </row>
    <row r="8110" spans="16:16">
      <c r="P8110" s="3"/>
    </row>
    <row r="8111" spans="16:16">
      <c r="P8111" s="3"/>
    </row>
    <row r="8112" spans="16:16">
      <c r="P8112" s="3"/>
    </row>
    <row r="8113" spans="16:16">
      <c r="P8113" s="3"/>
    </row>
    <row r="8114" spans="16:16">
      <c r="P8114" s="3"/>
    </row>
    <row r="8115" spans="16:16">
      <c r="P8115" s="3"/>
    </row>
    <row r="8116" spans="16:16">
      <c r="P8116" s="3"/>
    </row>
    <row r="8117" spans="16:16">
      <c r="P8117" s="3"/>
    </row>
    <row r="8118" spans="16:16">
      <c r="P8118" s="3"/>
    </row>
    <row r="8119" spans="16:16">
      <c r="P8119" s="3"/>
    </row>
    <row r="8120" spans="16:16">
      <c r="P8120" s="3"/>
    </row>
    <row r="8121" spans="16:16">
      <c r="P8121" s="3"/>
    </row>
    <row r="8122" spans="16:16">
      <c r="P8122" s="3"/>
    </row>
    <row r="8123" spans="16:16">
      <c r="P8123" s="3"/>
    </row>
    <row r="8124" spans="16:16">
      <c r="P8124" s="3"/>
    </row>
    <row r="8125" spans="16:16">
      <c r="P8125" s="3"/>
    </row>
    <row r="8126" spans="16:16">
      <c r="P8126" s="3"/>
    </row>
    <row r="8127" spans="16:16">
      <c r="P8127" s="3"/>
    </row>
    <row r="8128" spans="16:16">
      <c r="P8128" s="3"/>
    </row>
    <row r="8129" spans="16:16">
      <c r="P8129" s="3"/>
    </row>
    <row r="8130" spans="16:16">
      <c r="P8130" s="3"/>
    </row>
    <row r="8131" spans="16:16">
      <c r="P8131" s="3"/>
    </row>
    <row r="8132" spans="16:16">
      <c r="P8132" s="3"/>
    </row>
    <row r="8133" spans="16:16">
      <c r="P8133" s="3"/>
    </row>
    <row r="8134" spans="16:16">
      <c r="P8134" s="3"/>
    </row>
    <row r="8135" spans="16:16">
      <c r="P8135" s="3"/>
    </row>
    <row r="8136" spans="16:16">
      <c r="P8136" s="3"/>
    </row>
    <row r="8137" spans="16:16">
      <c r="P8137" s="3"/>
    </row>
    <row r="8138" spans="16:16">
      <c r="P8138" s="3"/>
    </row>
    <row r="8139" spans="16:16">
      <c r="P8139" s="3"/>
    </row>
    <row r="8140" spans="16:16">
      <c r="P8140" s="3"/>
    </row>
    <row r="8141" spans="16:16">
      <c r="P8141" s="3"/>
    </row>
    <row r="8142" spans="16:16">
      <c r="P8142" s="3"/>
    </row>
    <row r="8143" spans="16:16">
      <c r="P8143" s="3"/>
    </row>
    <row r="8144" spans="16:16">
      <c r="P8144" s="3"/>
    </row>
    <row r="8145" spans="16:16">
      <c r="P8145" s="3"/>
    </row>
    <row r="8146" spans="16:16">
      <c r="P8146" s="3"/>
    </row>
    <row r="8147" spans="16:16">
      <c r="P8147" s="3"/>
    </row>
    <row r="8148" spans="16:16">
      <c r="P8148" s="3"/>
    </row>
    <row r="8149" spans="16:16">
      <c r="P8149" s="3"/>
    </row>
    <row r="8150" spans="16:16">
      <c r="P8150" s="3"/>
    </row>
    <row r="8151" spans="16:16">
      <c r="P8151" s="3"/>
    </row>
    <row r="8152" spans="16:16">
      <c r="P8152" s="3"/>
    </row>
    <row r="8153" spans="16:16">
      <c r="P8153" s="3"/>
    </row>
    <row r="8154" spans="16:16">
      <c r="P8154" s="3"/>
    </row>
    <row r="8155" spans="16:16">
      <c r="P8155" s="3"/>
    </row>
    <row r="8156" spans="16:16">
      <c r="P8156" s="3"/>
    </row>
    <row r="8157" spans="16:16">
      <c r="P8157" s="3"/>
    </row>
    <row r="8158" spans="16:16">
      <c r="P8158" s="3"/>
    </row>
    <row r="8159" spans="16:16">
      <c r="P8159" s="3"/>
    </row>
    <row r="8160" spans="16:16">
      <c r="P8160" s="3"/>
    </row>
    <row r="8161" spans="16:16">
      <c r="P8161" s="3"/>
    </row>
    <row r="8162" spans="16:16">
      <c r="P8162" s="3"/>
    </row>
    <row r="8163" spans="16:16">
      <c r="P8163" s="3"/>
    </row>
    <row r="8164" spans="16:16">
      <c r="P8164" s="3"/>
    </row>
    <row r="8165" spans="16:16">
      <c r="P8165" s="3"/>
    </row>
    <row r="8166" spans="16:16">
      <c r="P8166" s="3"/>
    </row>
    <row r="8167" spans="16:16">
      <c r="P8167" s="3"/>
    </row>
    <row r="8168" spans="16:16">
      <c r="P8168" s="3"/>
    </row>
    <row r="8169" spans="16:16">
      <c r="P8169" s="3"/>
    </row>
    <row r="8170" spans="16:16">
      <c r="P8170" s="3"/>
    </row>
    <row r="8171" spans="16:16">
      <c r="P8171" s="3"/>
    </row>
    <row r="8172" spans="16:16">
      <c r="P8172" s="3"/>
    </row>
    <row r="8173" spans="16:16">
      <c r="P8173" s="3"/>
    </row>
    <row r="8174" spans="16:16">
      <c r="P8174" s="3"/>
    </row>
    <row r="8175" spans="16:16">
      <c r="P8175" s="3"/>
    </row>
    <row r="8176" spans="16:16">
      <c r="P8176" s="3"/>
    </row>
    <row r="8177" spans="16:16">
      <c r="P8177" s="3"/>
    </row>
    <row r="8178" spans="16:16">
      <c r="P8178" s="3"/>
    </row>
    <row r="8179" spans="16:16">
      <c r="P8179" s="3"/>
    </row>
    <row r="8180" spans="16:16">
      <c r="P8180" s="3"/>
    </row>
    <row r="8181" spans="16:16">
      <c r="P8181" s="3"/>
    </row>
    <row r="8182" spans="16:16">
      <c r="P8182" s="3"/>
    </row>
    <row r="8183" spans="16:16">
      <c r="P8183" s="3"/>
    </row>
    <row r="8184" spans="16:16">
      <c r="P8184" s="3"/>
    </row>
    <row r="8185" spans="16:16">
      <c r="P8185" s="3"/>
    </row>
    <row r="8186" spans="16:16">
      <c r="P8186" s="3"/>
    </row>
    <row r="8187" spans="16:16">
      <c r="P8187" s="3"/>
    </row>
    <row r="8188" spans="16:16">
      <c r="P8188" s="3"/>
    </row>
    <row r="8189" spans="16:16">
      <c r="P8189" s="3"/>
    </row>
    <row r="8190" spans="16:16">
      <c r="P8190" s="3"/>
    </row>
    <row r="8191" spans="16:16">
      <c r="P8191" s="3"/>
    </row>
    <row r="8192" spans="16:16">
      <c r="P8192" s="3"/>
    </row>
    <row r="8193" spans="16:16">
      <c r="P8193" s="3"/>
    </row>
    <row r="8194" spans="16:16">
      <c r="P8194" s="3"/>
    </row>
    <row r="8195" spans="16:16">
      <c r="P8195" s="3"/>
    </row>
    <row r="8196" spans="16:16">
      <c r="P8196" s="3"/>
    </row>
    <row r="8197" spans="16:16">
      <c r="P8197" s="3"/>
    </row>
    <row r="8198" spans="16:16">
      <c r="P8198" s="3"/>
    </row>
    <row r="8199" spans="16:16">
      <c r="P8199" s="3"/>
    </row>
    <row r="8200" spans="16:16">
      <c r="P8200" s="3"/>
    </row>
    <row r="8201" spans="16:16">
      <c r="P8201" s="3"/>
    </row>
    <row r="8202" spans="16:16">
      <c r="P8202" s="3"/>
    </row>
    <row r="8203" spans="16:16">
      <c r="P8203" s="3"/>
    </row>
    <row r="8204" spans="16:16">
      <c r="P8204" s="3"/>
    </row>
    <row r="8205" spans="16:16">
      <c r="P8205" s="3"/>
    </row>
    <row r="8206" spans="16:16">
      <c r="P8206" s="3"/>
    </row>
    <row r="8207" spans="16:16">
      <c r="P8207" s="3"/>
    </row>
    <row r="8208" spans="16:16">
      <c r="P8208" s="3"/>
    </row>
    <row r="8209" spans="16:16">
      <c r="P8209" s="3"/>
    </row>
    <row r="8210" spans="16:16">
      <c r="P8210" s="3"/>
    </row>
    <row r="8211" spans="16:16">
      <c r="P8211" s="3"/>
    </row>
    <row r="8212" spans="16:16">
      <c r="P8212" s="3"/>
    </row>
    <row r="8213" spans="16:16">
      <c r="P8213" s="3"/>
    </row>
    <row r="8214" spans="16:16">
      <c r="P8214" s="3"/>
    </row>
    <row r="8215" spans="16:16">
      <c r="P8215" s="3"/>
    </row>
    <row r="8216" spans="16:16">
      <c r="P8216" s="3"/>
    </row>
    <row r="8217" spans="16:16">
      <c r="P8217" s="3"/>
    </row>
    <row r="8218" spans="16:16">
      <c r="P8218" s="3"/>
    </row>
    <row r="8219" spans="16:16">
      <c r="P8219" s="3"/>
    </row>
    <row r="8220" spans="16:16">
      <c r="P8220" s="3"/>
    </row>
    <row r="8221" spans="16:16">
      <c r="P8221" s="3"/>
    </row>
    <row r="8222" spans="16:16">
      <c r="P8222" s="3"/>
    </row>
    <row r="8223" spans="16:16">
      <c r="P8223" s="3"/>
    </row>
    <row r="8224" spans="16:16">
      <c r="P8224" s="3"/>
    </row>
    <row r="8225" spans="16:16">
      <c r="P8225" s="3"/>
    </row>
    <row r="8226" spans="16:16">
      <c r="P8226" s="3"/>
    </row>
    <row r="8227" spans="16:16">
      <c r="P8227" s="3"/>
    </row>
    <row r="8228" spans="16:16">
      <c r="P8228" s="3"/>
    </row>
    <row r="8229" spans="16:16">
      <c r="P8229" s="3"/>
    </row>
    <row r="8230" spans="16:16">
      <c r="P8230" s="3"/>
    </row>
    <row r="8231" spans="16:16">
      <c r="P8231" s="3"/>
    </row>
    <row r="8232" spans="16:16">
      <c r="P8232" s="3"/>
    </row>
    <row r="8233" spans="16:16">
      <c r="P8233" s="3"/>
    </row>
    <row r="8234" spans="16:16">
      <c r="P8234" s="3"/>
    </row>
    <row r="8235" spans="16:16">
      <c r="P8235" s="3"/>
    </row>
    <row r="8236" spans="16:16">
      <c r="P8236" s="3"/>
    </row>
    <row r="8237" spans="16:16">
      <c r="P8237" s="3"/>
    </row>
    <row r="8238" spans="16:16">
      <c r="P8238" s="3"/>
    </row>
    <row r="8239" spans="16:16">
      <c r="P8239" s="3"/>
    </row>
    <row r="8240" spans="16:16">
      <c r="P8240" s="3"/>
    </row>
    <row r="8241" spans="16:16">
      <c r="P8241" s="3"/>
    </row>
    <row r="8242" spans="16:16">
      <c r="P8242" s="3"/>
    </row>
    <row r="8243" spans="16:16">
      <c r="P8243" s="3"/>
    </row>
    <row r="8244" spans="16:16">
      <c r="P8244" s="3"/>
    </row>
    <row r="8245" spans="16:16">
      <c r="P8245" s="3"/>
    </row>
    <row r="8246" spans="16:16">
      <c r="P8246" s="3"/>
    </row>
    <row r="8247" spans="16:16">
      <c r="P8247" s="3"/>
    </row>
    <row r="8248" spans="16:16">
      <c r="P8248" s="3"/>
    </row>
    <row r="8249" spans="16:16">
      <c r="P8249" s="3"/>
    </row>
    <row r="8250" spans="16:16">
      <c r="P8250" s="3"/>
    </row>
    <row r="8251" spans="16:16">
      <c r="P8251" s="3"/>
    </row>
    <row r="8252" spans="16:16">
      <c r="P8252" s="3"/>
    </row>
    <row r="8253" spans="16:16">
      <c r="P8253" s="3"/>
    </row>
    <row r="8254" spans="16:16">
      <c r="P8254" s="3"/>
    </row>
    <row r="8255" spans="16:16">
      <c r="P8255" s="3"/>
    </row>
    <row r="8256" spans="16:16">
      <c r="P8256" s="3"/>
    </row>
    <row r="8257" spans="16:16">
      <c r="P8257" s="3"/>
    </row>
    <row r="8258" spans="16:16">
      <c r="P8258" s="3"/>
    </row>
    <row r="8259" spans="16:16">
      <c r="P8259" s="3"/>
    </row>
    <row r="8260" spans="16:16">
      <c r="P8260" s="3"/>
    </row>
    <row r="8261" spans="16:16">
      <c r="P8261" s="3"/>
    </row>
    <row r="8262" spans="16:16">
      <c r="P8262" s="3"/>
    </row>
    <row r="8263" spans="16:16">
      <c r="P8263" s="3"/>
    </row>
    <row r="8264" spans="16:16">
      <c r="P8264" s="3"/>
    </row>
    <row r="8265" spans="16:16">
      <c r="P8265" s="3"/>
    </row>
    <row r="8266" spans="16:16">
      <c r="P8266" s="3"/>
    </row>
    <row r="8267" spans="16:16">
      <c r="P8267" s="3"/>
    </row>
    <row r="8268" spans="16:16">
      <c r="P8268" s="3"/>
    </row>
    <row r="8269" spans="16:16">
      <c r="P8269" s="3"/>
    </row>
    <row r="8270" spans="16:16">
      <c r="P8270" s="3"/>
    </row>
    <row r="8271" spans="16:16">
      <c r="P8271" s="3"/>
    </row>
    <row r="8272" spans="16:16">
      <c r="P8272" s="3"/>
    </row>
    <row r="8273" spans="16:16">
      <c r="P8273" s="3"/>
    </row>
    <row r="8274" spans="16:16">
      <c r="P8274" s="3"/>
    </row>
    <row r="8275" spans="16:16">
      <c r="P8275" s="3"/>
    </row>
    <row r="8276" spans="16:16">
      <c r="P8276" s="3"/>
    </row>
    <row r="8277" spans="16:16">
      <c r="P8277" s="3"/>
    </row>
    <row r="8278" spans="16:16">
      <c r="P8278" s="3"/>
    </row>
    <row r="8279" spans="16:16">
      <c r="P8279" s="3"/>
    </row>
    <row r="8280" spans="16:16">
      <c r="P8280" s="3"/>
    </row>
    <row r="8281" spans="16:16">
      <c r="P8281" s="3"/>
    </row>
    <row r="8282" spans="16:16">
      <c r="P8282" s="3"/>
    </row>
    <row r="8283" spans="16:16">
      <c r="P8283" s="3"/>
    </row>
    <row r="8284" spans="16:16">
      <c r="P8284" s="3"/>
    </row>
    <row r="8285" spans="16:16">
      <c r="P8285" s="3"/>
    </row>
    <row r="8286" spans="16:16">
      <c r="P8286" s="3"/>
    </row>
    <row r="8287" spans="16:16">
      <c r="P8287" s="3"/>
    </row>
    <row r="8288" spans="16:16">
      <c r="P8288" s="3"/>
    </row>
    <row r="8289" spans="16:16">
      <c r="P8289" s="3"/>
    </row>
    <row r="8290" spans="16:16">
      <c r="P8290" s="3"/>
    </row>
    <row r="8291" spans="16:16">
      <c r="P8291" s="3"/>
    </row>
    <row r="8292" spans="16:16">
      <c r="P8292" s="3"/>
    </row>
    <row r="8293" spans="16:16">
      <c r="P8293" s="3"/>
    </row>
    <row r="8294" spans="16:16">
      <c r="P8294" s="3"/>
    </row>
    <row r="8295" spans="16:16">
      <c r="P8295" s="3"/>
    </row>
    <row r="8296" spans="16:16">
      <c r="P8296" s="3"/>
    </row>
    <row r="8297" spans="16:16">
      <c r="P8297" s="3"/>
    </row>
    <row r="8298" spans="16:16">
      <c r="P8298" s="3"/>
    </row>
    <row r="8299" spans="16:16">
      <c r="P8299" s="3"/>
    </row>
    <row r="8300" spans="16:16">
      <c r="P8300" s="3"/>
    </row>
    <row r="8301" spans="16:16">
      <c r="P8301" s="3"/>
    </row>
    <row r="8302" spans="16:16">
      <c r="P8302" s="3"/>
    </row>
    <row r="8303" spans="16:16">
      <c r="P8303" s="3"/>
    </row>
    <row r="8304" spans="16:16">
      <c r="P8304" s="3"/>
    </row>
    <row r="8305" spans="16:16">
      <c r="P8305" s="3"/>
    </row>
    <row r="8306" spans="16:16">
      <c r="P8306" s="3"/>
    </row>
    <row r="8307" spans="16:16">
      <c r="P8307" s="3"/>
    </row>
    <row r="8308" spans="16:16">
      <c r="P8308" s="3"/>
    </row>
    <row r="8309" spans="16:16">
      <c r="P8309" s="3"/>
    </row>
    <row r="8310" spans="16:16">
      <c r="P8310" s="3"/>
    </row>
    <row r="8311" spans="16:16">
      <c r="P8311" s="3"/>
    </row>
    <row r="8312" spans="16:16">
      <c r="P8312" s="3"/>
    </row>
    <row r="8313" spans="16:16">
      <c r="P8313" s="3"/>
    </row>
    <row r="8314" spans="16:16">
      <c r="P8314" s="3"/>
    </row>
    <row r="8315" spans="16:16">
      <c r="P8315" s="3"/>
    </row>
    <row r="8316" spans="16:16">
      <c r="P8316" s="3"/>
    </row>
    <row r="8317" spans="16:16">
      <c r="P8317" s="3"/>
    </row>
    <row r="8318" spans="16:16">
      <c r="P8318" s="3"/>
    </row>
    <row r="8319" spans="16:16">
      <c r="P8319" s="3"/>
    </row>
    <row r="8320" spans="16:16">
      <c r="P8320" s="3"/>
    </row>
    <row r="8321" spans="16:16">
      <c r="P8321" s="3"/>
    </row>
    <row r="8322" spans="16:16">
      <c r="P8322" s="3"/>
    </row>
    <row r="8323" spans="16:16">
      <c r="P8323" s="3"/>
    </row>
    <row r="8324" spans="16:16">
      <c r="P8324" s="3"/>
    </row>
    <row r="8325" spans="16:16">
      <c r="P8325" s="3"/>
    </row>
    <row r="8326" spans="16:16">
      <c r="P8326" s="3"/>
    </row>
    <row r="8327" spans="16:16">
      <c r="P8327" s="3"/>
    </row>
    <row r="8328" spans="16:16">
      <c r="P8328" s="3"/>
    </row>
    <row r="8329" spans="16:16">
      <c r="P8329" s="3"/>
    </row>
    <row r="8330" spans="16:16">
      <c r="P8330" s="3"/>
    </row>
    <row r="8331" spans="16:16">
      <c r="P8331" s="3"/>
    </row>
    <row r="8332" spans="16:16">
      <c r="P8332" s="3"/>
    </row>
    <row r="8333" spans="16:16">
      <c r="P8333" s="3"/>
    </row>
    <row r="8334" spans="16:16">
      <c r="P8334" s="3"/>
    </row>
    <row r="8335" spans="16:16">
      <c r="P8335" s="3"/>
    </row>
    <row r="8336" spans="16:16">
      <c r="P8336" s="3"/>
    </row>
    <row r="8337" spans="16:16">
      <c r="P8337" s="3"/>
    </row>
    <row r="8338" spans="16:16">
      <c r="P8338" s="3"/>
    </row>
    <row r="8339" spans="16:16">
      <c r="P8339" s="3"/>
    </row>
    <row r="8340" spans="16:16">
      <c r="P8340" s="3"/>
    </row>
    <row r="8341" spans="16:16">
      <c r="P8341" s="3"/>
    </row>
    <row r="8342" spans="16:16">
      <c r="P8342" s="3"/>
    </row>
    <row r="8343" spans="16:16">
      <c r="P8343" s="3"/>
    </row>
    <row r="8344" spans="16:16">
      <c r="P8344" s="3"/>
    </row>
    <row r="8345" spans="16:16">
      <c r="P8345" s="3"/>
    </row>
    <row r="8346" spans="16:16">
      <c r="P8346" s="3"/>
    </row>
    <row r="8347" spans="16:16">
      <c r="P8347" s="3"/>
    </row>
    <row r="8348" spans="16:16">
      <c r="P8348" s="3"/>
    </row>
    <row r="8349" spans="16:16">
      <c r="P8349" s="3"/>
    </row>
    <row r="8350" spans="16:16">
      <c r="P8350" s="3"/>
    </row>
    <row r="8351" spans="16:16">
      <c r="P8351" s="3"/>
    </row>
    <row r="8352" spans="16:16">
      <c r="P8352" s="3"/>
    </row>
    <row r="8353" spans="16:16">
      <c r="P8353" s="3"/>
    </row>
    <row r="8354" spans="16:16">
      <c r="P8354" s="3"/>
    </row>
    <row r="8355" spans="16:16">
      <c r="P8355" s="3"/>
    </row>
    <row r="8356" spans="16:16">
      <c r="P8356" s="3"/>
    </row>
    <row r="8357" spans="16:16">
      <c r="P8357" s="3"/>
    </row>
    <row r="8358" spans="16:16">
      <c r="P8358" s="3"/>
    </row>
    <row r="8359" spans="16:16">
      <c r="P8359" s="3"/>
    </row>
    <row r="8360" spans="16:16">
      <c r="P8360" s="3"/>
    </row>
    <row r="8361" spans="16:16">
      <c r="P8361" s="3"/>
    </row>
    <row r="8362" spans="16:16">
      <c r="P8362" s="3"/>
    </row>
    <row r="8363" spans="16:16">
      <c r="P8363" s="3"/>
    </row>
    <row r="8364" spans="16:16">
      <c r="P8364" s="3"/>
    </row>
    <row r="8365" spans="16:16">
      <c r="P8365" s="3"/>
    </row>
    <row r="8366" spans="16:16">
      <c r="P8366" s="3"/>
    </row>
    <row r="8367" spans="16:16">
      <c r="P8367" s="3"/>
    </row>
    <row r="8368" spans="16:16">
      <c r="P8368" s="3"/>
    </row>
    <row r="8369" spans="16:16">
      <c r="P8369" s="3"/>
    </row>
    <row r="8370" spans="16:16">
      <c r="P8370" s="3"/>
    </row>
    <row r="8371" spans="16:16">
      <c r="P8371" s="3"/>
    </row>
    <row r="8372" spans="16:16">
      <c r="P8372" s="3"/>
    </row>
    <row r="8373" spans="16:16">
      <c r="P8373" s="3"/>
    </row>
    <row r="8374" spans="16:16">
      <c r="P8374" s="3"/>
    </row>
    <row r="8375" spans="16:16">
      <c r="P8375" s="3"/>
    </row>
    <row r="8376" spans="16:16">
      <c r="P8376" s="3"/>
    </row>
    <row r="8377" spans="16:16">
      <c r="P8377" s="3"/>
    </row>
    <row r="8378" spans="16:16">
      <c r="P8378" s="3"/>
    </row>
    <row r="8379" spans="16:16">
      <c r="P8379" s="3"/>
    </row>
    <row r="8380" spans="16:16">
      <c r="P8380" s="3"/>
    </row>
    <row r="8381" spans="16:16">
      <c r="P8381" s="3"/>
    </row>
    <row r="8382" spans="16:16">
      <c r="P8382" s="3"/>
    </row>
    <row r="8383" spans="16:16">
      <c r="P8383" s="3"/>
    </row>
    <row r="8384" spans="16:16">
      <c r="P8384" s="3"/>
    </row>
    <row r="8385" spans="16:16">
      <c r="P8385" s="3"/>
    </row>
    <row r="8386" spans="16:16">
      <c r="P8386" s="3"/>
    </row>
    <row r="8387" spans="16:16">
      <c r="P8387" s="3"/>
    </row>
    <row r="8388" spans="16:16">
      <c r="P8388" s="3"/>
    </row>
    <row r="8389" spans="16:16">
      <c r="P8389" s="3"/>
    </row>
    <row r="8390" spans="16:16">
      <c r="P8390" s="3"/>
    </row>
    <row r="8391" spans="16:16">
      <c r="P8391" s="3"/>
    </row>
    <row r="8392" spans="16:16">
      <c r="P8392" s="3"/>
    </row>
    <row r="8393" spans="16:16">
      <c r="P8393" s="3"/>
    </row>
    <row r="8394" spans="16:16">
      <c r="P8394" s="3"/>
    </row>
    <row r="8395" spans="16:16">
      <c r="P8395" s="3"/>
    </row>
    <row r="8396" spans="16:16">
      <c r="P8396" s="3"/>
    </row>
    <row r="8397" spans="16:16">
      <c r="P8397" s="3"/>
    </row>
    <row r="8398" spans="16:16">
      <c r="P8398" s="3"/>
    </row>
    <row r="8399" spans="16:16">
      <c r="P8399" s="3"/>
    </row>
    <row r="8400" spans="16:16">
      <c r="P8400" s="3"/>
    </row>
    <row r="8401" spans="16:16">
      <c r="P8401" s="3"/>
    </row>
    <row r="8402" spans="16:16">
      <c r="P8402" s="3"/>
    </row>
    <row r="8403" spans="16:16">
      <c r="P8403" s="3"/>
    </row>
    <row r="8404" spans="16:16">
      <c r="P8404" s="3"/>
    </row>
    <row r="8405" spans="16:16">
      <c r="P8405" s="3"/>
    </row>
    <row r="8406" spans="16:16">
      <c r="P8406" s="3"/>
    </row>
    <row r="8407" spans="16:16">
      <c r="P8407" s="3"/>
    </row>
    <row r="8408" spans="16:16">
      <c r="P8408" s="3"/>
    </row>
    <row r="8409" spans="16:16">
      <c r="P8409" s="3"/>
    </row>
    <row r="8410" spans="16:16">
      <c r="P8410" s="3"/>
    </row>
    <row r="8411" spans="16:16">
      <c r="P8411" s="3"/>
    </row>
    <row r="8412" spans="16:16">
      <c r="P8412" s="3"/>
    </row>
    <row r="8413" spans="16:16">
      <c r="P8413" s="3"/>
    </row>
    <row r="8414" spans="16:16">
      <c r="P8414" s="3"/>
    </row>
    <row r="8415" spans="16:16">
      <c r="P8415" s="3"/>
    </row>
    <row r="8416" spans="16:16">
      <c r="P8416" s="3"/>
    </row>
    <row r="8417" spans="16:16">
      <c r="P8417" s="3"/>
    </row>
    <row r="8418" spans="16:16">
      <c r="P8418" s="3"/>
    </row>
    <row r="8419" spans="16:16">
      <c r="P8419" s="3"/>
    </row>
    <row r="8420" spans="16:16">
      <c r="P8420" s="3"/>
    </row>
    <row r="8421" spans="16:16">
      <c r="P8421" s="3"/>
    </row>
    <row r="8422" spans="16:16">
      <c r="P8422" s="3"/>
    </row>
    <row r="8423" spans="16:16">
      <c r="P8423" s="3"/>
    </row>
    <row r="8424" spans="16:16">
      <c r="P8424" s="3"/>
    </row>
    <row r="8425" spans="16:16">
      <c r="P8425" s="3"/>
    </row>
    <row r="8426" spans="16:16">
      <c r="P8426" s="3"/>
    </row>
    <row r="8427" spans="16:16">
      <c r="P8427" s="3"/>
    </row>
    <row r="8428" spans="16:16">
      <c r="P8428" s="3"/>
    </row>
    <row r="8429" spans="16:16">
      <c r="P8429" s="3"/>
    </row>
    <row r="8430" spans="16:16">
      <c r="P8430" s="3"/>
    </row>
    <row r="8431" spans="16:16">
      <c r="P8431" s="3"/>
    </row>
    <row r="8432" spans="16:16">
      <c r="P8432" s="3"/>
    </row>
    <row r="8433" spans="16:16">
      <c r="P8433" s="3"/>
    </row>
    <row r="8434" spans="16:16">
      <c r="P8434" s="3"/>
    </row>
    <row r="8435" spans="16:16">
      <c r="P8435" s="3"/>
    </row>
    <row r="8436" spans="16:16">
      <c r="P8436" s="3"/>
    </row>
    <row r="8437" spans="16:16">
      <c r="P8437" s="3"/>
    </row>
    <row r="8438" spans="16:16">
      <c r="P8438" s="3"/>
    </row>
    <row r="8439" spans="16:16">
      <c r="P8439" s="3"/>
    </row>
    <row r="8440" spans="16:16">
      <c r="P8440" s="3"/>
    </row>
    <row r="8441" spans="16:16">
      <c r="P8441" s="3"/>
    </row>
    <row r="8442" spans="16:16">
      <c r="P8442" s="3"/>
    </row>
    <row r="8443" spans="16:16">
      <c r="P8443" s="3"/>
    </row>
    <row r="8444" spans="16:16">
      <c r="P8444" s="3"/>
    </row>
    <row r="8445" spans="16:16">
      <c r="P8445" s="3"/>
    </row>
    <row r="8446" spans="16:16">
      <c r="P8446" s="3"/>
    </row>
    <row r="8447" spans="16:16">
      <c r="P8447" s="3"/>
    </row>
    <row r="8448" spans="16:16">
      <c r="P8448" s="3"/>
    </row>
    <row r="8449" spans="16:16">
      <c r="P8449" s="3"/>
    </row>
    <row r="8450" spans="16:16">
      <c r="P8450" s="3"/>
    </row>
    <row r="8451" spans="16:16">
      <c r="P8451" s="3"/>
    </row>
    <row r="8452" spans="16:16">
      <c r="P8452" s="3"/>
    </row>
    <row r="8453" spans="16:16">
      <c r="P8453" s="3"/>
    </row>
    <row r="8454" spans="16:16">
      <c r="P8454" s="3"/>
    </row>
    <row r="8455" spans="16:16">
      <c r="P8455" s="3"/>
    </row>
    <row r="8456" spans="16:16">
      <c r="P8456" s="3"/>
    </row>
    <row r="8457" spans="16:16">
      <c r="P8457" s="3"/>
    </row>
    <row r="8458" spans="16:16">
      <c r="P8458" s="3"/>
    </row>
    <row r="8459" spans="16:16">
      <c r="P8459" s="3"/>
    </row>
    <row r="8460" spans="16:16">
      <c r="P8460" s="3"/>
    </row>
    <row r="8461" spans="16:16">
      <c r="P8461" s="3"/>
    </row>
    <row r="8462" spans="16:16">
      <c r="P8462" s="3"/>
    </row>
    <row r="8463" spans="16:16">
      <c r="P8463" s="3"/>
    </row>
    <row r="8464" spans="16:16">
      <c r="P8464" s="3"/>
    </row>
    <row r="8465" spans="16:16">
      <c r="P8465" s="3"/>
    </row>
    <row r="8466" spans="16:16">
      <c r="P8466" s="3"/>
    </row>
    <row r="8467" spans="16:16">
      <c r="P8467" s="3"/>
    </row>
    <row r="8468" spans="16:16">
      <c r="P8468" s="3"/>
    </row>
    <row r="8469" spans="16:16">
      <c r="P8469" s="3"/>
    </row>
    <row r="8470" spans="16:16">
      <c r="P8470" s="3"/>
    </row>
    <row r="8471" spans="16:16">
      <c r="P8471" s="3"/>
    </row>
    <row r="8472" spans="16:16">
      <c r="P8472" s="3"/>
    </row>
    <row r="8473" spans="16:16">
      <c r="P8473" s="3"/>
    </row>
    <row r="8474" spans="16:16">
      <c r="P8474" s="3"/>
    </row>
    <row r="8475" spans="16:16">
      <c r="P8475" s="3"/>
    </row>
    <row r="8476" spans="16:16">
      <c r="P8476" s="3"/>
    </row>
    <row r="8477" spans="16:16">
      <c r="P8477" s="3"/>
    </row>
    <row r="8478" spans="16:16">
      <c r="P8478" s="3"/>
    </row>
    <row r="8479" spans="16:16">
      <c r="P8479" s="3"/>
    </row>
    <row r="8480" spans="16:16">
      <c r="P8480" s="3"/>
    </row>
    <row r="8481" spans="16:16">
      <c r="P8481" s="3"/>
    </row>
    <row r="8482" spans="16:16">
      <c r="P8482" s="3"/>
    </row>
    <row r="8483" spans="16:16">
      <c r="P8483" s="3"/>
    </row>
    <row r="8484" spans="16:16">
      <c r="P8484" s="3"/>
    </row>
    <row r="8485" spans="16:16">
      <c r="P8485" s="3"/>
    </row>
    <row r="8486" spans="16:16">
      <c r="P8486" s="3"/>
    </row>
    <row r="8487" spans="16:16">
      <c r="P8487" s="3"/>
    </row>
    <row r="8488" spans="16:16">
      <c r="P8488" s="3"/>
    </row>
    <row r="8489" spans="16:16">
      <c r="P8489" s="3"/>
    </row>
    <row r="8490" spans="16:16">
      <c r="P8490" s="3"/>
    </row>
    <row r="8491" spans="16:16">
      <c r="P8491" s="3"/>
    </row>
    <row r="8492" spans="16:16">
      <c r="P8492" s="3"/>
    </row>
    <row r="8493" spans="16:16">
      <c r="P8493" s="3"/>
    </row>
    <row r="8494" spans="16:16">
      <c r="P8494" s="3"/>
    </row>
    <row r="8495" spans="16:16">
      <c r="P8495" s="3"/>
    </row>
    <row r="8496" spans="16:16">
      <c r="P8496" s="3"/>
    </row>
    <row r="8497" spans="16:16">
      <c r="P8497" s="3"/>
    </row>
    <row r="8498" spans="16:16">
      <c r="P8498" s="3"/>
    </row>
    <row r="8499" spans="16:16">
      <c r="P8499" s="3"/>
    </row>
    <row r="8500" spans="16:16">
      <c r="P8500" s="3"/>
    </row>
    <row r="8501" spans="16:16">
      <c r="P8501" s="3"/>
    </row>
    <row r="8502" spans="16:16">
      <c r="P8502" s="3"/>
    </row>
    <row r="8503" spans="16:16">
      <c r="P8503" s="3"/>
    </row>
    <row r="8504" spans="16:16">
      <c r="P8504" s="3"/>
    </row>
    <row r="8505" spans="16:16">
      <c r="P8505" s="3"/>
    </row>
    <row r="8506" spans="16:16">
      <c r="P8506" s="3"/>
    </row>
    <row r="8507" spans="16:16">
      <c r="P8507" s="3"/>
    </row>
    <row r="8508" spans="16:16">
      <c r="P8508" s="3"/>
    </row>
    <row r="8509" spans="16:16">
      <c r="P8509" s="3"/>
    </row>
    <row r="8510" spans="16:16">
      <c r="P8510" s="3"/>
    </row>
    <row r="8511" spans="16:16">
      <c r="P8511" s="3"/>
    </row>
    <row r="8512" spans="16:16">
      <c r="P8512" s="3"/>
    </row>
    <row r="8513" spans="16:16">
      <c r="P8513" s="3"/>
    </row>
    <row r="8514" spans="16:16">
      <c r="P8514" s="3"/>
    </row>
    <row r="8515" spans="16:16">
      <c r="P8515" s="3"/>
    </row>
    <row r="8516" spans="16:16">
      <c r="P8516" s="3"/>
    </row>
    <row r="8517" spans="16:16">
      <c r="P8517" s="3"/>
    </row>
    <row r="8518" spans="16:16">
      <c r="P8518" s="3"/>
    </row>
    <row r="8519" spans="16:16">
      <c r="P8519" s="3"/>
    </row>
    <row r="8520" spans="16:16">
      <c r="P8520" s="3"/>
    </row>
    <row r="8521" spans="16:16">
      <c r="P8521" s="3"/>
    </row>
    <row r="8522" spans="16:16">
      <c r="P8522" s="3"/>
    </row>
    <row r="8523" spans="16:16">
      <c r="P8523" s="3"/>
    </row>
    <row r="8524" spans="16:16">
      <c r="P8524" s="3"/>
    </row>
    <row r="8525" spans="16:16">
      <c r="P8525" s="3"/>
    </row>
    <row r="8526" spans="16:16">
      <c r="P8526" s="3"/>
    </row>
    <row r="8527" spans="16:16">
      <c r="P8527" s="3"/>
    </row>
    <row r="8528" spans="16:16">
      <c r="P8528" s="3"/>
    </row>
    <row r="8529" spans="16:16">
      <c r="P8529" s="3"/>
    </row>
    <row r="8530" spans="16:16">
      <c r="P8530" s="3"/>
    </row>
    <row r="8531" spans="16:16">
      <c r="P8531" s="3"/>
    </row>
    <row r="8532" spans="16:16">
      <c r="P8532" s="3"/>
    </row>
    <row r="8533" spans="16:16">
      <c r="P8533" s="3"/>
    </row>
    <row r="8534" spans="16:16">
      <c r="P8534" s="3"/>
    </row>
    <row r="8535" spans="16:16">
      <c r="P8535" s="3"/>
    </row>
    <row r="8536" spans="16:16">
      <c r="P8536" s="3"/>
    </row>
    <row r="8537" spans="16:16">
      <c r="P8537" s="3"/>
    </row>
    <row r="8538" spans="16:16">
      <c r="P8538" s="3"/>
    </row>
    <row r="8539" spans="16:16">
      <c r="P8539" s="3"/>
    </row>
    <row r="8540" spans="16:16">
      <c r="P8540" s="3"/>
    </row>
    <row r="8541" spans="16:16">
      <c r="P8541" s="3"/>
    </row>
    <row r="8542" spans="16:16">
      <c r="P8542" s="3"/>
    </row>
    <row r="8543" spans="16:16">
      <c r="P8543" s="3"/>
    </row>
    <row r="8544" spans="16:16">
      <c r="P8544" s="3"/>
    </row>
    <row r="8545" spans="16:16">
      <c r="P8545" s="3"/>
    </row>
    <row r="8546" spans="16:16">
      <c r="P8546" s="3"/>
    </row>
    <row r="8547" spans="16:16">
      <c r="P8547" s="3"/>
    </row>
    <row r="8548" spans="16:16">
      <c r="P8548" s="3"/>
    </row>
    <row r="8549" spans="16:16">
      <c r="P8549" s="3"/>
    </row>
    <row r="8550" spans="16:16">
      <c r="P8550" s="3"/>
    </row>
    <row r="8551" spans="16:16">
      <c r="P8551" s="3"/>
    </row>
    <row r="8552" spans="16:16">
      <c r="P8552" s="3"/>
    </row>
    <row r="8553" spans="16:16">
      <c r="P8553" s="3"/>
    </row>
    <row r="8554" spans="16:16">
      <c r="P8554" s="3"/>
    </row>
    <row r="8555" spans="16:16">
      <c r="P8555" s="3"/>
    </row>
    <row r="8556" spans="16:16">
      <c r="P8556" s="3"/>
    </row>
    <row r="8557" spans="16:16">
      <c r="P8557" s="3"/>
    </row>
    <row r="8558" spans="16:16">
      <c r="P8558" s="3"/>
    </row>
    <row r="8559" spans="16:16">
      <c r="P8559" s="3"/>
    </row>
    <row r="8560" spans="16:16">
      <c r="P8560" s="3"/>
    </row>
    <row r="8561" spans="16:16">
      <c r="P8561" s="3"/>
    </row>
    <row r="8562" spans="16:16">
      <c r="P8562" s="3"/>
    </row>
    <row r="8563" spans="16:16">
      <c r="P8563" s="3"/>
    </row>
    <row r="8564" spans="16:16">
      <c r="P8564" s="3"/>
    </row>
    <row r="8565" spans="16:16">
      <c r="P8565" s="3"/>
    </row>
    <row r="8566" spans="16:16">
      <c r="P8566" s="3"/>
    </row>
    <row r="8567" spans="16:16">
      <c r="P8567" s="3"/>
    </row>
    <row r="8568" spans="16:16">
      <c r="P8568" s="3"/>
    </row>
    <row r="8569" spans="16:16">
      <c r="P8569" s="3"/>
    </row>
    <row r="8570" spans="16:16">
      <c r="P8570" s="3"/>
    </row>
    <row r="8571" spans="16:16">
      <c r="P8571" s="3"/>
    </row>
    <row r="8572" spans="16:16">
      <c r="P8572" s="3"/>
    </row>
    <row r="8573" spans="16:16">
      <c r="P8573" s="3"/>
    </row>
    <row r="8574" spans="16:16">
      <c r="P8574" s="3"/>
    </row>
    <row r="8575" spans="16:16">
      <c r="P8575" s="3"/>
    </row>
    <row r="8576" spans="16:16">
      <c r="P8576" s="3"/>
    </row>
    <row r="8577" spans="16:16">
      <c r="P8577" s="3"/>
    </row>
    <row r="8578" spans="16:16">
      <c r="P8578" s="3"/>
    </row>
    <row r="8579" spans="16:16">
      <c r="P8579" s="3"/>
    </row>
    <row r="8580" spans="16:16">
      <c r="P8580" s="3"/>
    </row>
    <row r="8581" spans="16:16">
      <c r="P8581" s="3"/>
    </row>
    <row r="8582" spans="16:16">
      <c r="P8582" s="3"/>
    </row>
    <row r="8583" spans="16:16">
      <c r="P8583" s="3"/>
    </row>
    <row r="8584" spans="16:16">
      <c r="P8584" s="3"/>
    </row>
    <row r="8585" spans="16:16">
      <c r="P8585" s="3"/>
    </row>
    <row r="8586" spans="16:16">
      <c r="P8586" s="3"/>
    </row>
    <row r="8587" spans="16:16">
      <c r="P8587" s="3"/>
    </row>
    <row r="8588" spans="16:16">
      <c r="P8588" s="3"/>
    </row>
    <row r="8589" spans="16:16">
      <c r="P8589" s="3"/>
    </row>
    <row r="8590" spans="16:16">
      <c r="P8590" s="3"/>
    </row>
    <row r="8591" spans="16:16">
      <c r="P8591" s="3"/>
    </row>
    <row r="8592" spans="16:16">
      <c r="P8592" s="3"/>
    </row>
    <row r="8593" spans="16:16">
      <c r="P8593" s="3"/>
    </row>
    <row r="8594" spans="16:16">
      <c r="P8594" s="3"/>
    </row>
    <row r="8595" spans="16:16">
      <c r="P8595" s="3"/>
    </row>
    <row r="8596" spans="16:16">
      <c r="P8596" s="3"/>
    </row>
    <row r="8597" spans="16:16">
      <c r="P8597" s="3"/>
    </row>
    <row r="8598" spans="16:16">
      <c r="P8598" s="3"/>
    </row>
    <row r="8599" spans="16:16">
      <c r="P8599" s="3"/>
    </row>
    <row r="8600" spans="16:16">
      <c r="P8600" s="3"/>
    </row>
    <row r="8601" spans="16:16">
      <c r="P8601" s="3"/>
    </row>
    <row r="8602" spans="16:16">
      <c r="P8602" s="3"/>
    </row>
    <row r="8603" spans="16:16">
      <c r="P8603" s="3"/>
    </row>
    <row r="8604" spans="16:16">
      <c r="P8604" s="3"/>
    </row>
    <row r="8605" spans="16:16">
      <c r="P8605" s="3"/>
    </row>
    <row r="8606" spans="16:16">
      <c r="P8606" s="3"/>
    </row>
    <row r="8607" spans="16:16">
      <c r="P8607" s="3"/>
    </row>
    <row r="8608" spans="16:16">
      <c r="P8608" s="3"/>
    </row>
    <row r="8609" spans="16:16">
      <c r="P8609" s="3"/>
    </row>
    <row r="8610" spans="16:16">
      <c r="P8610" s="3"/>
    </row>
    <row r="8611" spans="16:16">
      <c r="P8611" s="3"/>
    </row>
    <row r="8612" spans="16:16">
      <c r="P8612" s="3"/>
    </row>
    <row r="8613" spans="16:16">
      <c r="P8613" s="3"/>
    </row>
    <row r="8614" spans="16:16">
      <c r="P8614" s="3"/>
    </row>
    <row r="8615" spans="16:16">
      <c r="P8615" s="3"/>
    </row>
    <row r="8616" spans="16:16">
      <c r="P8616" s="3"/>
    </row>
    <row r="8617" spans="16:16">
      <c r="P8617" s="3"/>
    </row>
    <row r="8618" spans="16:16">
      <c r="P8618" s="3"/>
    </row>
    <row r="8619" spans="16:16">
      <c r="P8619" s="3"/>
    </row>
    <row r="8620" spans="16:16">
      <c r="P8620" s="3"/>
    </row>
    <row r="8621" spans="16:16">
      <c r="P8621" s="3"/>
    </row>
    <row r="8622" spans="16:16">
      <c r="P8622" s="3"/>
    </row>
    <row r="8623" spans="16:16">
      <c r="P8623" s="3"/>
    </row>
    <row r="8624" spans="16:16">
      <c r="P8624" s="3"/>
    </row>
    <row r="8625" spans="16:16">
      <c r="P8625" s="3"/>
    </row>
    <row r="8626" spans="16:16">
      <c r="P8626" s="3"/>
    </row>
    <row r="8627" spans="16:16">
      <c r="P8627" s="3"/>
    </row>
    <row r="8628" spans="16:16">
      <c r="P8628" s="3"/>
    </row>
    <row r="8629" spans="16:16">
      <c r="P8629" s="3"/>
    </row>
    <row r="8630" spans="16:16">
      <c r="P8630" s="3"/>
    </row>
    <row r="8631" spans="16:16">
      <c r="P8631" s="3"/>
    </row>
    <row r="8632" spans="16:16">
      <c r="P8632" s="3"/>
    </row>
    <row r="8633" spans="16:16">
      <c r="P8633" s="3"/>
    </row>
    <row r="8634" spans="16:16">
      <c r="P8634" s="3"/>
    </row>
    <row r="8635" spans="16:16">
      <c r="P8635" s="3"/>
    </row>
    <row r="8636" spans="16:16">
      <c r="P8636" s="3"/>
    </row>
    <row r="8637" spans="16:16">
      <c r="P8637" s="3"/>
    </row>
    <row r="8638" spans="16:16">
      <c r="P8638" s="3"/>
    </row>
    <row r="8639" spans="16:16">
      <c r="P8639" s="3"/>
    </row>
    <row r="8640" spans="16:16">
      <c r="P8640" s="3"/>
    </row>
    <row r="8641" spans="16:16">
      <c r="P8641" s="3"/>
    </row>
    <row r="8642" spans="16:16">
      <c r="P8642" s="3"/>
    </row>
    <row r="8643" spans="16:16">
      <c r="P8643" s="3"/>
    </row>
    <row r="8644" spans="16:16">
      <c r="P8644" s="3"/>
    </row>
    <row r="8645" spans="16:16">
      <c r="P8645" s="3"/>
    </row>
    <row r="8646" spans="16:16">
      <c r="P8646" s="3"/>
    </row>
    <row r="8647" spans="16:16">
      <c r="P8647" s="3"/>
    </row>
    <row r="8648" spans="16:16">
      <c r="P8648" s="3"/>
    </row>
    <row r="8649" spans="16:16">
      <c r="P8649" s="3"/>
    </row>
    <row r="8650" spans="16:16">
      <c r="P8650" s="3"/>
    </row>
    <row r="8651" spans="16:16">
      <c r="P8651" s="3"/>
    </row>
    <row r="8652" spans="16:16">
      <c r="P8652" s="3"/>
    </row>
    <row r="8653" spans="16:16">
      <c r="P8653" s="3"/>
    </row>
    <row r="8654" spans="16:16">
      <c r="P8654" s="3"/>
    </row>
    <row r="8655" spans="16:16">
      <c r="P8655" s="3"/>
    </row>
    <row r="8656" spans="16:16">
      <c r="P8656" s="3"/>
    </row>
    <row r="8657" spans="16:16">
      <c r="P8657" s="3"/>
    </row>
    <row r="8658" spans="16:16">
      <c r="P8658" s="3"/>
    </row>
    <row r="8659" spans="16:16">
      <c r="P8659" s="3"/>
    </row>
    <row r="8660" spans="16:16">
      <c r="P8660" s="3"/>
    </row>
    <row r="8661" spans="16:16">
      <c r="P8661" s="3"/>
    </row>
    <row r="8662" spans="16:16">
      <c r="P8662" s="3"/>
    </row>
    <row r="8663" spans="16:16">
      <c r="P8663" s="3"/>
    </row>
    <row r="8664" spans="16:16">
      <c r="P8664" s="3"/>
    </row>
    <row r="8665" spans="16:16">
      <c r="P8665" s="3"/>
    </row>
    <row r="8666" spans="16:16">
      <c r="P8666" s="3"/>
    </row>
    <row r="8667" spans="16:16">
      <c r="P8667" s="3"/>
    </row>
    <row r="8668" spans="16:16">
      <c r="P8668" s="3"/>
    </row>
    <row r="8669" spans="16:16">
      <c r="P8669" s="3"/>
    </row>
    <row r="8670" spans="16:16">
      <c r="P8670" s="3"/>
    </row>
    <row r="8671" spans="16:16">
      <c r="P8671" s="3"/>
    </row>
    <row r="8672" spans="16:16">
      <c r="P8672" s="3"/>
    </row>
    <row r="8673" spans="16:16">
      <c r="P8673" s="3"/>
    </row>
    <row r="8674" spans="16:16">
      <c r="P8674" s="3"/>
    </row>
    <row r="8675" spans="16:16">
      <c r="P8675" s="3"/>
    </row>
    <row r="8676" spans="16:16">
      <c r="P8676" s="3"/>
    </row>
    <row r="8677" spans="16:16">
      <c r="P8677" s="3"/>
    </row>
    <row r="8678" spans="16:16">
      <c r="P8678" s="3"/>
    </row>
    <row r="8679" spans="16:16">
      <c r="P8679" s="3"/>
    </row>
    <row r="8680" spans="16:16">
      <c r="P8680" s="3"/>
    </row>
    <row r="8681" spans="16:16">
      <c r="P8681" s="3"/>
    </row>
    <row r="8682" spans="16:16">
      <c r="P8682" s="3"/>
    </row>
    <row r="8683" spans="16:16">
      <c r="P8683" s="3"/>
    </row>
    <row r="8684" spans="16:16">
      <c r="P8684" s="3"/>
    </row>
    <row r="8685" spans="16:16">
      <c r="P8685" s="3"/>
    </row>
    <row r="8686" spans="16:16">
      <c r="P8686" s="3"/>
    </row>
    <row r="8687" spans="16:16">
      <c r="P8687" s="3"/>
    </row>
    <row r="8688" spans="16:16">
      <c r="P8688" s="3"/>
    </row>
    <row r="8689" spans="16:16">
      <c r="P8689" s="3"/>
    </row>
    <row r="8690" spans="16:16">
      <c r="P8690" s="3"/>
    </row>
    <row r="8691" spans="16:16">
      <c r="P8691" s="3"/>
    </row>
    <row r="8692" spans="16:16">
      <c r="P8692" s="3"/>
    </row>
    <row r="8693" spans="16:16">
      <c r="P8693" s="3"/>
    </row>
    <row r="8694" spans="16:16">
      <c r="P8694" s="3"/>
    </row>
    <row r="8695" spans="16:16">
      <c r="P8695" s="3"/>
    </row>
    <row r="8696" spans="16:16">
      <c r="P8696" s="3"/>
    </row>
    <row r="8697" spans="16:16">
      <c r="P8697" s="3"/>
    </row>
    <row r="8698" spans="16:16">
      <c r="P8698" s="3"/>
    </row>
    <row r="8699" spans="16:16">
      <c r="P8699" s="3"/>
    </row>
    <row r="8700" spans="16:16">
      <c r="P8700" s="3"/>
    </row>
    <row r="8701" spans="16:16">
      <c r="P8701" s="3"/>
    </row>
    <row r="8702" spans="16:16">
      <c r="P8702" s="3"/>
    </row>
    <row r="8703" spans="16:16">
      <c r="P8703" s="3"/>
    </row>
    <row r="8704" spans="16:16">
      <c r="P8704" s="3"/>
    </row>
    <row r="8705" spans="16:16">
      <c r="P8705" s="3"/>
    </row>
    <row r="8706" spans="16:16">
      <c r="P8706" s="3"/>
    </row>
    <row r="8707" spans="16:16">
      <c r="P8707" s="3"/>
    </row>
    <row r="8708" spans="16:16">
      <c r="P8708" s="3"/>
    </row>
    <row r="8709" spans="16:16">
      <c r="P8709" s="3"/>
    </row>
    <row r="8710" spans="16:16">
      <c r="P8710" s="3"/>
    </row>
    <row r="8711" spans="16:16">
      <c r="P8711" s="3"/>
    </row>
    <row r="8712" spans="16:16">
      <c r="P8712" s="3"/>
    </row>
    <row r="8713" spans="16:16">
      <c r="P8713" s="3"/>
    </row>
    <row r="8714" spans="16:16">
      <c r="P8714" s="3"/>
    </row>
    <row r="8715" spans="16:16">
      <c r="P8715" s="3"/>
    </row>
    <row r="8716" spans="16:16">
      <c r="P8716" s="3"/>
    </row>
    <row r="8717" spans="16:16">
      <c r="P8717" s="3"/>
    </row>
    <row r="8718" spans="16:16">
      <c r="P8718" s="3"/>
    </row>
    <row r="8719" spans="16:16">
      <c r="P8719" s="3"/>
    </row>
    <row r="8720" spans="16:16">
      <c r="P8720" s="3"/>
    </row>
    <row r="8721" spans="16:16">
      <c r="P8721" s="3"/>
    </row>
    <row r="8722" spans="16:16">
      <c r="P8722" s="3"/>
    </row>
    <row r="8723" spans="16:16">
      <c r="P8723" s="3"/>
    </row>
    <row r="8724" spans="16:16">
      <c r="P8724" s="3"/>
    </row>
    <row r="8725" spans="16:16">
      <c r="P8725" s="3"/>
    </row>
    <row r="8726" spans="16:16">
      <c r="P8726" s="3"/>
    </row>
    <row r="8727" spans="16:16">
      <c r="P8727" s="3"/>
    </row>
    <row r="8728" spans="16:16">
      <c r="P8728" s="3"/>
    </row>
    <row r="8729" spans="16:16">
      <c r="P8729" s="3"/>
    </row>
    <row r="8730" spans="16:16">
      <c r="P8730" s="3"/>
    </row>
    <row r="8731" spans="16:16">
      <c r="P8731" s="3"/>
    </row>
    <row r="8732" spans="16:16">
      <c r="P8732" s="3"/>
    </row>
    <row r="8733" spans="16:16">
      <c r="P8733" s="3"/>
    </row>
    <row r="8734" spans="16:16">
      <c r="P8734" s="3"/>
    </row>
    <row r="8735" spans="16:16">
      <c r="P8735" s="3"/>
    </row>
    <row r="8736" spans="16:16">
      <c r="P8736" s="3"/>
    </row>
    <row r="8737" spans="16:16">
      <c r="P8737" s="3"/>
    </row>
    <row r="8738" spans="16:16">
      <c r="P8738" s="3"/>
    </row>
    <row r="8739" spans="16:16">
      <c r="P8739" s="3"/>
    </row>
    <row r="8740" spans="16:16">
      <c r="P8740" s="3"/>
    </row>
    <row r="8741" spans="16:16">
      <c r="P8741" s="3"/>
    </row>
    <row r="8742" spans="16:16">
      <c r="P8742" s="3"/>
    </row>
    <row r="8743" spans="16:16">
      <c r="P8743" s="3"/>
    </row>
    <row r="8744" spans="16:16">
      <c r="P8744" s="3"/>
    </row>
    <row r="8745" spans="16:16">
      <c r="P8745" s="3"/>
    </row>
    <row r="8746" spans="16:16">
      <c r="P8746" s="3"/>
    </row>
    <row r="8747" spans="16:16">
      <c r="P8747" s="3"/>
    </row>
    <row r="8748" spans="16:16">
      <c r="P8748" s="3"/>
    </row>
    <row r="8749" spans="16:16">
      <c r="P8749" s="3"/>
    </row>
    <row r="8750" spans="16:16">
      <c r="P8750" s="3"/>
    </row>
    <row r="8751" spans="16:16">
      <c r="P8751" s="3"/>
    </row>
    <row r="8752" spans="16:16">
      <c r="P8752" s="3"/>
    </row>
    <row r="8753" spans="16:16">
      <c r="P8753" s="3"/>
    </row>
    <row r="8754" spans="16:16">
      <c r="P8754" s="3"/>
    </row>
    <row r="8755" spans="16:16">
      <c r="P8755" s="3"/>
    </row>
    <row r="8756" spans="16:16">
      <c r="P8756" s="3"/>
    </row>
    <row r="8757" spans="16:16">
      <c r="P8757" s="3"/>
    </row>
    <row r="8758" spans="16:16">
      <c r="P8758" s="3"/>
    </row>
    <row r="8759" spans="16:16">
      <c r="P8759" s="3"/>
    </row>
    <row r="8760" spans="16:16">
      <c r="P8760" s="3"/>
    </row>
    <row r="8761" spans="16:16">
      <c r="P8761" s="3"/>
    </row>
    <row r="8762" spans="16:16">
      <c r="P8762" s="3"/>
    </row>
    <row r="8763" spans="16:16">
      <c r="P8763" s="3"/>
    </row>
    <row r="8764" spans="16:16">
      <c r="P8764" s="3"/>
    </row>
    <row r="8765" spans="16:16">
      <c r="P8765" s="3"/>
    </row>
    <row r="8766" spans="16:16">
      <c r="P8766" s="3"/>
    </row>
    <row r="8767" spans="16:16">
      <c r="P8767" s="3"/>
    </row>
    <row r="8768" spans="16:16">
      <c r="P8768" s="3"/>
    </row>
    <row r="8769" spans="16:16">
      <c r="P8769" s="3"/>
    </row>
    <row r="8770" spans="16:16">
      <c r="P8770" s="3"/>
    </row>
    <row r="8771" spans="16:16">
      <c r="P8771" s="3"/>
    </row>
    <row r="8772" spans="16:16">
      <c r="P8772" s="3"/>
    </row>
    <row r="8773" spans="16:16">
      <c r="P8773" s="3"/>
    </row>
    <row r="8774" spans="16:16">
      <c r="P8774" s="3"/>
    </row>
    <row r="8775" spans="16:16">
      <c r="P8775" s="3"/>
    </row>
    <row r="8776" spans="16:16">
      <c r="P8776" s="3"/>
    </row>
    <row r="8777" spans="16:16">
      <c r="P8777" s="3"/>
    </row>
    <row r="8778" spans="16:16">
      <c r="P8778" s="3"/>
    </row>
    <row r="8779" spans="16:16">
      <c r="P8779" s="3"/>
    </row>
    <row r="8780" spans="16:16">
      <c r="P8780" s="3"/>
    </row>
    <row r="8781" spans="16:16">
      <c r="P8781" s="3"/>
    </row>
    <row r="8782" spans="16:16">
      <c r="P8782" s="3"/>
    </row>
    <row r="8783" spans="16:16">
      <c r="P8783" s="3"/>
    </row>
    <row r="8784" spans="16:16">
      <c r="P8784" s="3"/>
    </row>
    <row r="8785" spans="16:16">
      <c r="P8785" s="3"/>
    </row>
    <row r="8786" spans="16:16">
      <c r="P8786" s="3"/>
    </row>
    <row r="8787" spans="16:16">
      <c r="P8787" s="3"/>
    </row>
    <row r="8788" spans="16:16">
      <c r="P8788" s="3"/>
    </row>
    <row r="8789" spans="16:16">
      <c r="P8789" s="3"/>
    </row>
    <row r="8790" spans="16:16">
      <c r="P8790" s="3"/>
    </row>
    <row r="8791" spans="16:16">
      <c r="P8791" s="3"/>
    </row>
    <row r="8792" spans="16:16">
      <c r="P8792" s="3"/>
    </row>
    <row r="8793" spans="16:16">
      <c r="P8793" s="3"/>
    </row>
    <row r="8794" spans="16:16">
      <c r="P8794" s="3"/>
    </row>
    <row r="8795" spans="16:16">
      <c r="P8795" s="3"/>
    </row>
    <row r="8796" spans="16:16">
      <c r="P8796" s="3"/>
    </row>
    <row r="8797" spans="16:16">
      <c r="P8797" s="3"/>
    </row>
    <row r="8798" spans="16:16">
      <c r="P8798" s="3"/>
    </row>
    <row r="8799" spans="16:16">
      <c r="P8799" s="3"/>
    </row>
    <row r="8800" spans="16:16">
      <c r="P8800" s="3"/>
    </row>
    <row r="8801" spans="16:16">
      <c r="P8801" s="3"/>
    </row>
    <row r="8802" spans="16:16">
      <c r="P8802" s="3"/>
    </row>
    <row r="8803" spans="16:16">
      <c r="P8803" s="3"/>
    </row>
    <row r="8804" spans="16:16">
      <c r="P8804" s="3"/>
    </row>
    <row r="8805" spans="16:16">
      <c r="P8805" s="3"/>
    </row>
    <row r="8806" spans="16:16">
      <c r="P8806" s="3"/>
    </row>
    <row r="8807" spans="16:16">
      <c r="P8807" s="3"/>
    </row>
    <row r="8808" spans="16:16">
      <c r="P8808" s="3"/>
    </row>
    <row r="8809" spans="16:16">
      <c r="P8809" s="3"/>
    </row>
    <row r="8810" spans="16:16">
      <c r="P8810" s="3"/>
    </row>
    <row r="8811" spans="16:16">
      <c r="P8811" s="3"/>
    </row>
    <row r="8812" spans="16:16">
      <c r="P8812" s="3"/>
    </row>
    <row r="8813" spans="16:16">
      <c r="P8813" s="3"/>
    </row>
    <row r="8814" spans="16:16">
      <c r="P8814" s="3"/>
    </row>
    <row r="8815" spans="16:16">
      <c r="P8815" s="3"/>
    </row>
    <row r="8816" spans="16:16">
      <c r="P8816" s="3"/>
    </row>
    <row r="8817" spans="16:16">
      <c r="P8817" s="3"/>
    </row>
    <row r="8818" spans="16:16">
      <c r="P8818" s="3"/>
    </row>
    <row r="8819" spans="16:16">
      <c r="P8819" s="3"/>
    </row>
    <row r="8820" spans="16:16">
      <c r="P8820" s="3"/>
    </row>
    <row r="8821" spans="16:16">
      <c r="P8821" s="3"/>
    </row>
    <row r="8822" spans="16:16">
      <c r="P8822" s="3"/>
    </row>
    <row r="8823" spans="16:16">
      <c r="P8823" s="3"/>
    </row>
    <row r="8824" spans="16:16">
      <c r="P8824" s="3"/>
    </row>
    <row r="8825" spans="16:16">
      <c r="P8825" s="3"/>
    </row>
    <row r="8826" spans="16:16">
      <c r="P8826" s="3"/>
    </row>
    <row r="8827" spans="16:16">
      <c r="P8827" s="3"/>
    </row>
    <row r="8828" spans="16:16">
      <c r="P8828" s="3"/>
    </row>
    <row r="8829" spans="16:16">
      <c r="P8829" s="3"/>
    </row>
    <row r="8830" spans="16:16">
      <c r="P8830" s="3"/>
    </row>
    <row r="8831" spans="16:16">
      <c r="P8831" s="3"/>
    </row>
    <row r="8832" spans="16:16">
      <c r="P8832" s="3"/>
    </row>
    <row r="8833" spans="16:16">
      <c r="P8833" s="3"/>
    </row>
    <row r="8834" spans="16:16">
      <c r="P8834" s="3"/>
    </row>
    <row r="8835" spans="16:16">
      <c r="P8835" s="3"/>
    </row>
    <row r="8836" spans="16:16">
      <c r="P8836" s="3"/>
    </row>
    <row r="8837" spans="16:16">
      <c r="P8837" s="3"/>
    </row>
    <row r="8838" spans="16:16">
      <c r="P8838" s="3"/>
    </row>
    <row r="8839" spans="16:16">
      <c r="P8839" s="3"/>
    </row>
    <row r="8840" spans="16:16">
      <c r="P8840" s="3"/>
    </row>
    <row r="8841" spans="16:16">
      <c r="P8841" s="3"/>
    </row>
    <row r="8842" spans="16:16">
      <c r="P8842" s="3"/>
    </row>
    <row r="8843" spans="16:16">
      <c r="P8843" s="3"/>
    </row>
    <row r="8844" spans="16:16">
      <c r="P8844" s="3"/>
    </row>
    <row r="8845" spans="16:16">
      <c r="P8845" s="3"/>
    </row>
    <row r="8846" spans="16:16">
      <c r="P8846" s="3"/>
    </row>
    <row r="8847" spans="16:16">
      <c r="P8847" s="3"/>
    </row>
    <row r="8848" spans="16:16">
      <c r="P8848" s="3"/>
    </row>
    <row r="8849" spans="16:16">
      <c r="P8849" s="3"/>
    </row>
    <row r="8850" spans="16:16">
      <c r="P8850" s="3"/>
    </row>
    <row r="8851" spans="16:16">
      <c r="P8851" s="3"/>
    </row>
    <row r="8852" spans="16:16">
      <c r="P8852" s="3"/>
    </row>
    <row r="8853" spans="16:16">
      <c r="P8853" s="3"/>
    </row>
    <row r="8854" spans="16:16">
      <c r="P8854" s="3"/>
    </row>
    <row r="8855" spans="16:16">
      <c r="P8855" s="3"/>
    </row>
    <row r="8856" spans="16:16">
      <c r="P8856" s="3"/>
    </row>
    <row r="8857" spans="16:16">
      <c r="P8857" s="3"/>
    </row>
    <row r="8858" spans="16:16">
      <c r="P8858" s="3"/>
    </row>
    <row r="8859" spans="16:16">
      <c r="P8859" s="3"/>
    </row>
    <row r="8860" spans="16:16">
      <c r="P8860" s="3"/>
    </row>
    <row r="8861" spans="16:16">
      <c r="P8861" s="3"/>
    </row>
    <row r="8862" spans="16:16">
      <c r="P8862" s="3"/>
    </row>
    <row r="8863" spans="16:16">
      <c r="P8863" s="3"/>
    </row>
    <row r="8864" spans="16:16">
      <c r="P8864" s="3"/>
    </row>
    <row r="8865" spans="16:16">
      <c r="P8865" s="3"/>
    </row>
    <row r="8866" spans="16:16">
      <c r="P8866" s="3"/>
    </row>
    <row r="8867" spans="16:16">
      <c r="P8867" s="3"/>
    </row>
    <row r="8868" spans="16:16">
      <c r="P8868" s="3"/>
    </row>
    <row r="8869" spans="16:16">
      <c r="P8869" s="3"/>
    </row>
    <row r="8870" spans="16:16">
      <c r="P8870" s="3"/>
    </row>
    <row r="8871" spans="16:16">
      <c r="P8871" s="3"/>
    </row>
    <row r="8872" spans="16:16">
      <c r="P8872" s="3"/>
    </row>
    <row r="8873" spans="16:16">
      <c r="P8873" s="3"/>
    </row>
    <row r="8874" spans="16:16">
      <c r="P8874" s="3"/>
    </row>
    <row r="8875" spans="16:16">
      <c r="P8875" s="3"/>
    </row>
    <row r="8876" spans="16:16">
      <c r="P8876" s="3"/>
    </row>
    <row r="8877" spans="16:16">
      <c r="P8877" s="3"/>
    </row>
    <row r="8878" spans="16:16">
      <c r="P8878" s="3"/>
    </row>
    <row r="8879" spans="16:16">
      <c r="P8879" s="3"/>
    </row>
    <row r="8880" spans="16:16">
      <c r="P8880" s="3"/>
    </row>
    <row r="8881" spans="16:16">
      <c r="P8881" s="3"/>
    </row>
    <row r="8882" spans="16:16">
      <c r="P8882" s="3"/>
    </row>
    <row r="8883" spans="16:16">
      <c r="P8883" s="3"/>
    </row>
    <row r="8884" spans="16:16">
      <c r="P8884" s="3"/>
    </row>
    <row r="8885" spans="16:16">
      <c r="P8885" s="3"/>
    </row>
    <row r="8886" spans="16:16">
      <c r="P8886" s="3"/>
    </row>
    <row r="8887" spans="16:16">
      <c r="P8887" s="3"/>
    </row>
    <row r="8888" spans="16:16">
      <c r="P8888" s="3"/>
    </row>
    <row r="8889" spans="16:16">
      <c r="P8889" s="3"/>
    </row>
    <row r="8890" spans="16:16">
      <c r="P8890" s="3"/>
    </row>
    <row r="8891" spans="16:16">
      <c r="P8891" s="3"/>
    </row>
    <row r="8892" spans="16:16">
      <c r="P8892" s="3"/>
    </row>
    <row r="8893" spans="16:16">
      <c r="P8893" s="3"/>
    </row>
    <row r="8894" spans="16:16">
      <c r="P8894" s="3"/>
    </row>
    <row r="8895" spans="16:16">
      <c r="P8895" s="3"/>
    </row>
    <row r="8896" spans="16:16">
      <c r="P8896" s="3"/>
    </row>
    <row r="8897" spans="16:16">
      <c r="P8897" s="3"/>
    </row>
    <row r="8898" spans="16:16">
      <c r="P8898" s="3"/>
    </row>
    <row r="8899" spans="16:16">
      <c r="P8899" s="3"/>
    </row>
    <row r="8900" spans="16:16">
      <c r="P8900" s="3"/>
    </row>
    <row r="8901" spans="16:16">
      <c r="P8901" s="3"/>
    </row>
    <row r="8902" spans="16:16">
      <c r="P8902" s="3"/>
    </row>
    <row r="8903" spans="16:16">
      <c r="P8903" s="3"/>
    </row>
    <row r="8904" spans="16:16">
      <c r="P8904" s="3"/>
    </row>
    <row r="8905" spans="16:16">
      <c r="P8905" s="3"/>
    </row>
    <row r="8906" spans="16:16">
      <c r="P8906" s="3"/>
    </row>
    <row r="8907" spans="16:16">
      <c r="P8907" s="3"/>
    </row>
    <row r="8908" spans="16:16">
      <c r="P8908" s="3"/>
    </row>
    <row r="8909" spans="16:16">
      <c r="P8909" s="3"/>
    </row>
    <row r="8910" spans="16:16">
      <c r="P8910" s="3"/>
    </row>
    <row r="8911" spans="16:16">
      <c r="P8911" s="3"/>
    </row>
    <row r="8912" spans="16:16">
      <c r="P8912" s="3"/>
    </row>
    <row r="8913" spans="16:16">
      <c r="P8913" s="3"/>
    </row>
    <row r="8914" spans="16:16">
      <c r="P8914" s="3"/>
    </row>
    <row r="8915" spans="16:16">
      <c r="P8915" s="3"/>
    </row>
    <row r="8916" spans="16:16">
      <c r="P8916" s="3"/>
    </row>
    <row r="8917" spans="16:16">
      <c r="P8917" s="3"/>
    </row>
    <row r="8918" spans="16:16">
      <c r="P8918" s="3"/>
    </row>
    <row r="8919" spans="16:16">
      <c r="P8919" s="3"/>
    </row>
    <row r="8920" spans="16:16">
      <c r="P8920" s="3"/>
    </row>
    <row r="8921" spans="16:16">
      <c r="P8921" s="3"/>
    </row>
    <row r="8922" spans="16:16">
      <c r="P8922" s="3"/>
    </row>
    <row r="8923" spans="16:16">
      <c r="P8923" s="3"/>
    </row>
    <row r="8924" spans="16:16">
      <c r="P8924" s="3"/>
    </row>
    <row r="8925" spans="16:16">
      <c r="P8925" s="3"/>
    </row>
    <row r="8926" spans="16:16">
      <c r="P8926" s="3"/>
    </row>
    <row r="8927" spans="16:16">
      <c r="P8927" s="3"/>
    </row>
    <row r="8928" spans="16:16">
      <c r="P8928" s="3"/>
    </row>
    <row r="8929" spans="16:16">
      <c r="P8929" s="3"/>
    </row>
    <row r="8930" spans="16:16">
      <c r="P8930" s="3"/>
    </row>
    <row r="8931" spans="16:16">
      <c r="P8931" s="3"/>
    </row>
    <row r="8932" spans="16:16">
      <c r="P8932" s="3"/>
    </row>
    <row r="8933" spans="16:16">
      <c r="P8933" s="3"/>
    </row>
    <row r="8934" spans="16:16">
      <c r="P8934" s="3"/>
    </row>
    <row r="8935" spans="16:16">
      <c r="P8935" s="3"/>
    </row>
    <row r="8936" spans="16:16">
      <c r="P8936" s="3"/>
    </row>
    <row r="8937" spans="16:16">
      <c r="P8937" s="3"/>
    </row>
    <row r="8938" spans="16:16">
      <c r="P8938" s="3"/>
    </row>
    <row r="8939" spans="16:16">
      <c r="P8939" s="3"/>
    </row>
    <row r="8940" spans="16:16">
      <c r="P8940" s="3"/>
    </row>
    <row r="8941" spans="16:16">
      <c r="P8941" s="3"/>
    </row>
    <row r="8942" spans="16:16">
      <c r="P8942" s="3"/>
    </row>
    <row r="8943" spans="16:16">
      <c r="P8943" s="3"/>
    </row>
    <row r="8944" spans="16:16">
      <c r="P8944" s="3"/>
    </row>
    <row r="8945" spans="16:16">
      <c r="P8945" s="3"/>
    </row>
    <row r="8946" spans="16:16">
      <c r="P8946" s="3"/>
    </row>
    <row r="8947" spans="16:16">
      <c r="P8947" s="3"/>
    </row>
    <row r="8948" spans="16:16">
      <c r="P8948" s="3"/>
    </row>
    <row r="8949" spans="16:16">
      <c r="P8949" s="3"/>
    </row>
    <row r="8950" spans="16:16">
      <c r="P8950" s="3"/>
    </row>
    <row r="8951" spans="16:16">
      <c r="P8951" s="3"/>
    </row>
    <row r="8952" spans="16:16">
      <c r="P8952" s="3"/>
    </row>
    <row r="8953" spans="16:16">
      <c r="P8953" s="3"/>
    </row>
    <row r="8954" spans="16:16">
      <c r="P8954" s="3"/>
    </row>
    <row r="8955" spans="16:16">
      <c r="P8955" s="3"/>
    </row>
    <row r="8956" spans="16:16">
      <c r="P8956" s="3"/>
    </row>
    <row r="8957" spans="16:16">
      <c r="P8957" s="3"/>
    </row>
    <row r="8958" spans="16:16">
      <c r="P8958" s="3"/>
    </row>
    <row r="8959" spans="16:16">
      <c r="P8959" s="3"/>
    </row>
    <row r="8960" spans="16:16">
      <c r="P8960" s="3"/>
    </row>
    <row r="8961" spans="16:16">
      <c r="P8961" s="3"/>
    </row>
    <row r="8962" spans="16:16">
      <c r="P8962" s="3"/>
    </row>
    <row r="8963" spans="16:16">
      <c r="P8963" s="3"/>
    </row>
    <row r="8964" spans="16:16">
      <c r="P8964" s="3"/>
    </row>
    <row r="8965" spans="16:16">
      <c r="P8965" s="3"/>
    </row>
    <row r="8966" spans="16:16">
      <c r="P8966" s="3"/>
    </row>
    <row r="8967" spans="16:16">
      <c r="P8967" s="3"/>
    </row>
    <row r="8968" spans="16:16">
      <c r="P8968" s="3"/>
    </row>
    <row r="8969" spans="16:16">
      <c r="P8969" s="3"/>
    </row>
    <row r="8970" spans="16:16">
      <c r="P8970" s="3"/>
    </row>
    <row r="8971" spans="16:16">
      <c r="P8971" s="3"/>
    </row>
    <row r="8972" spans="16:16">
      <c r="P8972" s="3"/>
    </row>
    <row r="8973" spans="16:16">
      <c r="P8973" s="3"/>
    </row>
    <row r="8974" spans="16:16">
      <c r="P8974" s="3"/>
    </row>
    <row r="8975" spans="16:16">
      <c r="P8975" s="3"/>
    </row>
    <row r="8976" spans="16:16">
      <c r="P8976" s="3"/>
    </row>
    <row r="8977" spans="16:16">
      <c r="P8977" s="3"/>
    </row>
    <row r="8978" spans="16:16">
      <c r="P8978" s="3"/>
    </row>
    <row r="8979" spans="16:16">
      <c r="P8979" s="3"/>
    </row>
    <row r="8980" spans="16:16">
      <c r="P8980" s="3"/>
    </row>
    <row r="8981" spans="16:16">
      <c r="P8981" s="3"/>
    </row>
    <row r="8982" spans="16:16">
      <c r="P8982" s="3"/>
    </row>
    <row r="8983" spans="16:16">
      <c r="P8983" s="3"/>
    </row>
    <row r="8984" spans="16:16">
      <c r="P8984" s="3"/>
    </row>
    <row r="8985" spans="16:16">
      <c r="P8985" s="3"/>
    </row>
    <row r="8986" spans="16:16">
      <c r="P8986" s="3"/>
    </row>
    <row r="8987" spans="16:16">
      <c r="P8987" s="3"/>
    </row>
    <row r="8988" spans="16:16">
      <c r="P8988" s="3"/>
    </row>
    <row r="8989" spans="16:16">
      <c r="P8989" s="3"/>
    </row>
    <row r="8990" spans="16:16">
      <c r="P8990" s="3"/>
    </row>
    <row r="8991" spans="16:16">
      <c r="P8991" s="3"/>
    </row>
    <row r="8992" spans="16:16">
      <c r="P8992" s="3"/>
    </row>
    <row r="8993" spans="16:16">
      <c r="P8993" s="3"/>
    </row>
    <row r="8994" spans="16:16">
      <c r="P8994" s="3"/>
    </row>
    <row r="8995" spans="16:16">
      <c r="P8995" s="3"/>
    </row>
    <row r="8996" spans="16:16">
      <c r="P8996" s="3"/>
    </row>
    <row r="8997" spans="16:16">
      <c r="P8997" s="3"/>
    </row>
    <row r="8998" spans="16:16">
      <c r="P8998" s="3"/>
    </row>
    <row r="8999" spans="16:16">
      <c r="P8999" s="3"/>
    </row>
    <row r="9000" spans="16:16">
      <c r="P9000" s="3"/>
    </row>
    <row r="9001" spans="16:16">
      <c r="P9001" s="3"/>
    </row>
    <row r="9002" spans="16:16">
      <c r="P9002" s="3"/>
    </row>
    <row r="9003" spans="16:16">
      <c r="P9003" s="3"/>
    </row>
    <row r="9004" spans="16:16">
      <c r="P9004" s="3"/>
    </row>
    <row r="9005" spans="16:16">
      <c r="P9005" s="3"/>
    </row>
    <row r="9006" spans="16:16">
      <c r="P9006" s="3"/>
    </row>
    <row r="9007" spans="16:16">
      <c r="P9007" s="3"/>
    </row>
    <row r="9008" spans="16:16">
      <c r="P9008" s="3"/>
    </row>
    <row r="9009" spans="16:16">
      <c r="P9009" s="3"/>
    </row>
    <row r="9010" spans="16:16">
      <c r="P9010" s="3"/>
    </row>
    <row r="9011" spans="16:16">
      <c r="P9011" s="3"/>
    </row>
    <row r="9012" spans="16:16">
      <c r="P9012" s="3"/>
    </row>
    <row r="9013" spans="16:16">
      <c r="P9013" s="3"/>
    </row>
    <row r="9014" spans="16:16">
      <c r="P9014" s="3"/>
    </row>
    <row r="9015" spans="16:16">
      <c r="P9015" s="3"/>
    </row>
    <row r="9016" spans="16:16">
      <c r="P9016" s="3"/>
    </row>
    <row r="9017" spans="16:16">
      <c r="P9017" s="3"/>
    </row>
    <row r="9018" spans="16:16">
      <c r="P9018" s="3"/>
    </row>
    <row r="9019" spans="16:16">
      <c r="P9019" s="3"/>
    </row>
    <row r="9020" spans="16:16">
      <c r="P9020" s="3"/>
    </row>
    <row r="9021" spans="16:16">
      <c r="P9021" s="3"/>
    </row>
    <row r="9022" spans="16:16">
      <c r="P9022" s="3"/>
    </row>
    <row r="9023" spans="16:16">
      <c r="P9023" s="3"/>
    </row>
    <row r="9024" spans="16:16">
      <c r="P9024" s="3"/>
    </row>
    <row r="9025" spans="16:16">
      <c r="P9025" s="3"/>
    </row>
    <row r="9026" spans="16:16">
      <c r="P9026" s="3"/>
    </row>
    <row r="9027" spans="16:16">
      <c r="P9027" s="3"/>
    </row>
    <row r="9028" spans="16:16">
      <c r="P9028" s="3"/>
    </row>
    <row r="9029" spans="16:16">
      <c r="P9029" s="3"/>
    </row>
    <row r="9030" spans="16:16">
      <c r="P9030" s="3"/>
    </row>
    <row r="9031" spans="16:16">
      <c r="P9031" s="3"/>
    </row>
    <row r="9032" spans="16:16">
      <c r="P9032" s="3"/>
    </row>
    <row r="9033" spans="16:16">
      <c r="P9033" s="3"/>
    </row>
    <row r="9034" spans="16:16">
      <c r="P9034" s="3"/>
    </row>
    <row r="9035" spans="16:16">
      <c r="P9035" s="3"/>
    </row>
    <row r="9036" spans="16:16">
      <c r="P9036" s="3"/>
    </row>
    <row r="9037" spans="16:16">
      <c r="P9037" s="3"/>
    </row>
    <row r="9038" spans="16:16">
      <c r="P9038" s="3"/>
    </row>
    <row r="9039" spans="16:16">
      <c r="P9039" s="3"/>
    </row>
    <row r="9040" spans="16:16">
      <c r="P9040" s="3"/>
    </row>
    <row r="9041" spans="16:16">
      <c r="P9041" s="3"/>
    </row>
    <row r="9042" spans="16:16">
      <c r="P9042" s="3"/>
    </row>
    <row r="9043" spans="16:16">
      <c r="P9043" s="3"/>
    </row>
    <row r="9044" spans="16:16">
      <c r="P9044" s="3"/>
    </row>
    <row r="9045" spans="16:16">
      <c r="P9045" s="3"/>
    </row>
    <row r="9046" spans="16:16">
      <c r="P9046" s="3"/>
    </row>
    <row r="9047" spans="16:16">
      <c r="P9047" s="3"/>
    </row>
    <row r="9048" spans="16:16">
      <c r="P9048" s="3"/>
    </row>
    <row r="9049" spans="16:16">
      <c r="P9049" s="3"/>
    </row>
    <row r="9050" spans="16:16">
      <c r="P9050" s="3"/>
    </row>
    <row r="9051" spans="16:16">
      <c r="P9051" s="3"/>
    </row>
    <row r="9052" spans="16:16">
      <c r="P9052" s="3"/>
    </row>
    <row r="9053" spans="16:16">
      <c r="P9053" s="3"/>
    </row>
    <row r="9054" spans="16:16">
      <c r="P9054" s="3"/>
    </row>
    <row r="9055" spans="16:16">
      <c r="P9055" s="3"/>
    </row>
    <row r="9056" spans="16:16">
      <c r="P9056" s="3"/>
    </row>
    <row r="9057" spans="16:16">
      <c r="P9057" s="3"/>
    </row>
    <row r="9058" spans="16:16">
      <c r="P9058" s="3"/>
    </row>
    <row r="9059" spans="16:16">
      <c r="P9059" s="3"/>
    </row>
    <row r="9060" spans="16:16">
      <c r="P9060" s="3"/>
    </row>
    <row r="9061" spans="16:16">
      <c r="P9061" s="3"/>
    </row>
    <row r="9062" spans="16:16">
      <c r="P9062" s="3"/>
    </row>
    <row r="9063" spans="16:16">
      <c r="P9063" s="3"/>
    </row>
    <row r="9064" spans="16:16">
      <c r="P9064" s="3"/>
    </row>
    <row r="9065" spans="16:16">
      <c r="P9065" s="3"/>
    </row>
    <row r="9066" spans="16:16">
      <c r="P9066" s="3"/>
    </row>
    <row r="9067" spans="16:16">
      <c r="P9067" s="3"/>
    </row>
    <row r="9068" spans="16:16">
      <c r="P9068" s="3"/>
    </row>
    <row r="9069" spans="16:16">
      <c r="P9069" s="3"/>
    </row>
    <row r="9070" spans="16:16">
      <c r="P9070" s="3"/>
    </row>
    <row r="9071" spans="16:16">
      <c r="P9071" s="3"/>
    </row>
    <row r="9072" spans="16:16">
      <c r="P9072" s="3"/>
    </row>
    <row r="9073" spans="16:16">
      <c r="P9073" s="3"/>
    </row>
    <row r="9074" spans="16:16">
      <c r="P9074" s="3"/>
    </row>
    <row r="9075" spans="16:16">
      <c r="P9075" s="3"/>
    </row>
    <row r="9076" spans="16:16">
      <c r="P9076" s="3"/>
    </row>
    <row r="9077" spans="16:16">
      <c r="P9077" s="3"/>
    </row>
    <row r="9078" spans="16:16">
      <c r="P9078" s="3"/>
    </row>
    <row r="9079" spans="16:16">
      <c r="P9079" s="3"/>
    </row>
    <row r="9080" spans="16:16">
      <c r="P9080" s="3"/>
    </row>
    <row r="9081" spans="16:16">
      <c r="P9081" s="3"/>
    </row>
    <row r="9082" spans="16:16">
      <c r="P9082" s="3"/>
    </row>
    <row r="9083" spans="16:16">
      <c r="P9083" s="3"/>
    </row>
    <row r="9084" spans="16:16">
      <c r="P9084" s="3"/>
    </row>
    <row r="9085" spans="16:16">
      <c r="P9085" s="3"/>
    </row>
    <row r="9086" spans="16:16">
      <c r="P9086" s="3"/>
    </row>
    <row r="9087" spans="16:16">
      <c r="P9087" s="3"/>
    </row>
    <row r="9088" spans="16:16">
      <c r="P9088" s="3"/>
    </row>
    <row r="9089" spans="16:16">
      <c r="P9089" s="3"/>
    </row>
    <row r="9090" spans="16:16">
      <c r="P9090" s="3"/>
    </row>
    <row r="9091" spans="16:16">
      <c r="P9091" s="3"/>
    </row>
    <row r="9092" spans="16:16">
      <c r="P9092" s="3"/>
    </row>
    <row r="9093" spans="16:16">
      <c r="P9093" s="3"/>
    </row>
    <row r="9094" spans="16:16">
      <c r="P9094" s="3"/>
    </row>
    <row r="9095" spans="16:16">
      <c r="P9095" s="3"/>
    </row>
    <row r="9096" spans="16:16">
      <c r="P9096" s="3"/>
    </row>
    <row r="9097" spans="16:16">
      <c r="P9097" s="3"/>
    </row>
    <row r="9098" spans="16:16">
      <c r="P9098" s="3"/>
    </row>
    <row r="9099" spans="16:16">
      <c r="P9099" s="3"/>
    </row>
    <row r="9100" spans="16:16">
      <c r="P9100" s="3"/>
    </row>
    <row r="9101" spans="16:16">
      <c r="P9101" s="3"/>
    </row>
    <row r="9102" spans="16:16">
      <c r="P9102" s="3"/>
    </row>
    <row r="9103" spans="16:16">
      <c r="P9103" s="3"/>
    </row>
    <row r="9104" spans="16:16">
      <c r="P9104" s="3"/>
    </row>
    <row r="9105" spans="16:16">
      <c r="P9105" s="3"/>
    </row>
    <row r="9106" spans="16:16">
      <c r="P9106" s="3"/>
    </row>
    <row r="9107" spans="16:16">
      <c r="P9107" s="3"/>
    </row>
    <row r="9108" spans="16:16">
      <c r="P9108" s="3"/>
    </row>
    <row r="9109" spans="16:16">
      <c r="P9109" s="3"/>
    </row>
    <row r="9110" spans="16:16">
      <c r="P9110" s="3"/>
    </row>
    <row r="9111" spans="16:16">
      <c r="P9111" s="3"/>
    </row>
    <row r="9112" spans="16:16">
      <c r="P9112" s="3"/>
    </row>
    <row r="9113" spans="16:16">
      <c r="P9113" s="3"/>
    </row>
    <row r="9114" spans="16:16">
      <c r="P9114" s="3"/>
    </row>
    <row r="9115" spans="16:16">
      <c r="P9115" s="3"/>
    </row>
    <row r="9116" spans="16:16">
      <c r="P9116" s="3"/>
    </row>
    <row r="9117" spans="16:16">
      <c r="P9117" s="3"/>
    </row>
    <row r="9118" spans="16:16">
      <c r="P9118" s="3"/>
    </row>
    <row r="9119" spans="16:16">
      <c r="P9119" s="3"/>
    </row>
    <row r="9120" spans="16:16">
      <c r="P9120" s="3"/>
    </row>
    <row r="9121" spans="16:16">
      <c r="P9121" s="3"/>
    </row>
    <row r="9122" spans="16:16">
      <c r="P9122" s="3"/>
    </row>
    <row r="9123" spans="16:16">
      <c r="P9123" s="3"/>
    </row>
    <row r="9124" spans="16:16">
      <c r="P9124" s="3"/>
    </row>
    <row r="9125" spans="16:16">
      <c r="P9125" s="3"/>
    </row>
    <row r="9126" spans="16:16">
      <c r="P9126" s="3"/>
    </row>
    <row r="9127" spans="16:16">
      <c r="P9127" s="3"/>
    </row>
    <row r="9128" spans="16:16">
      <c r="P9128" s="3"/>
    </row>
    <row r="9129" spans="16:16">
      <c r="P9129" s="3"/>
    </row>
    <row r="9130" spans="16:16">
      <c r="P9130" s="3"/>
    </row>
    <row r="9131" spans="16:16">
      <c r="P9131" s="3"/>
    </row>
    <row r="9132" spans="16:16">
      <c r="P9132" s="3"/>
    </row>
    <row r="9133" spans="16:16">
      <c r="P9133" s="3"/>
    </row>
    <row r="9134" spans="16:16">
      <c r="P9134" s="3"/>
    </row>
    <row r="9135" spans="16:16">
      <c r="P9135" s="3"/>
    </row>
    <row r="9136" spans="16:16">
      <c r="P9136" s="3"/>
    </row>
    <row r="9137" spans="16:16">
      <c r="P9137" s="3"/>
    </row>
    <row r="9138" spans="16:16">
      <c r="P9138" s="3"/>
    </row>
    <row r="9139" spans="16:16">
      <c r="P9139" s="3"/>
    </row>
    <row r="9140" spans="16:16">
      <c r="P9140" s="3"/>
    </row>
    <row r="9141" spans="16:16">
      <c r="P9141" s="3"/>
    </row>
    <row r="9142" spans="16:16">
      <c r="P9142" s="3"/>
    </row>
    <row r="9143" spans="16:16">
      <c r="P9143" s="3"/>
    </row>
    <row r="9144" spans="16:16">
      <c r="P9144" s="3"/>
    </row>
    <row r="9145" spans="16:16">
      <c r="P9145" s="3"/>
    </row>
    <row r="9146" spans="16:16">
      <c r="P9146" s="3"/>
    </row>
    <row r="9147" spans="16:16">
      <c r="P9147" s="3"/>
    </row>
    <row r="9148" spans="16:16">
      <c r="P9148" s="3"/>
    </row>
    <row r="9149" spans="16:16">
      <c r="P9149" s="3"/>
    </row>
    <row r="9150" spans="16:16">
      <c r="P9150" s="3"/>
    </row>
    <row r="9151" spans="16:16">
      <c r="P9151" s="3"/>
    </row>
    <row r="9152" spans="16:16">
      <c r="P9152" s="3"/>
    </row>
    <row r="9153" spans="16:16">
      <c r="P9153" s="3"/>
    </row>
    <row r="9154" spans="16:16">
      <c r="P9154" s="3"/>
    </row>
    <row r="9155" spans="16:16">
      <c r="P9155" s="3"/>
    </row>
    <row r="9156" spans="16:16">
      <c r="P9156" s="3"/>
    </row>
    <row r="9157" spans="16:16">
      <c r="P9157" s="3"/>
    </row>
    <row r="9158" spans="16:16">
      <c r="P9158" s="3"/>
    </row>
    <row r="9159" spans="16:16">
      <c r="P9159" s="3"/>
    </row>
    <row r="9160" spans="16:16">
      <c r="P9160" s="3"/>
    </row>
    <row r="9161" spans="16:16">
      <c r="P9161" s="3"/>
    </row>
    <row r="9162" spans="16:16">
      <c r="P9162" s="3"/>
    </row>
    <row r="9163" spans="16:16">
      <c r="P9163" s="3"/>
    </row>
    <row r="9164" spans="16:16">
      <c r="P9164" s="3"/>
    </row>
    <row r="9165" spans="16:16">
      <c r="P9165" s="3"/>
    </row>
    <row r="9166" spans="16:16">
      <c r="P9166" s="3"/>
    </row>
    <row r="9167" spans="16:16">
      <c r="P9167" s="3"/>
    </row>
    <row r="9168" spans="16:16">
      <c r="P9168" s="3"/>
    </row>
    <row r="9169" spans="16:16">
      <c r="P9169" s="3"/>
    </row>
    <row r="9170" spans="16:16">
      <c r="P9170" s="3"/>
    </row>
    <row r="9171" spans="16:16">
      <c r="P9171" s="3"/>
    </row>
    <row r="9172" spans="16:16">
      <c r="P9172" s="3"/>
    </row>
    <row r="9173" spans="16:16">
      <c r="P9173" s="3"/>
    </row>
    <row r="9174" spans="16:16">
      <c r="P9174" s="3"/>
    </row>
    <row r="9175" spans="16:16">
      <c r="P9175" s="3"/>
    </row>
    <row r="9176" spans="16:16">
      <c r="P9176" s="3"/>
    </row>
    <row r="9177" spans="16:16">
      <c r="P9177" s="3"/>
    </row>
    <row r="9178" spans="16:16">
      <c r="P9178" s="3"/>
    </row>
    <row r="9179" spans="16:16">
      <c r="P9179" s="3"/>
    </row>
    <row r="9180" spans="16:16">
      <c r="P9180" s="3"/>
    </row>
    <row r="9181" spans="16:16">
      <c r="P9181" s="3"/>
    </row>
    <row r="9182" spans="16:16">
      <c r="P9182" s="3"/>
    </row>
    <row r="9183" spans="16:16">
      <c r="P9183" s="3"/>
    </row>
    <row r="9184" spans="16:16">
      <c r="P9184" s="3"/>
    </row>
    <row r="9185" spans="16:16">
      <c r="P9185" s="3"/>
    </row>
    <row r="9186" spans="16:16">
      <c r="P9186" s="3"/>
    </row>
    <row r="9187" spans="16:16">
      <c r="P9187" s="3"/>
    </row>
    <row r="9188" spans="16:16">
      <c r="P9188" s="3"/>
    </row>
    <row r="9189" spans="16:16">
      <c r="P9189" s="3"/>
    </row>
    <row r="9190" spans="16:16">
      <c r="P9190" s="3"/>
    </row>
    <row r="9191" spans="16:16">
      <c r="P9191" s="3"/>
    </row>
    <row r="9192" spans="16:16">
      <c r="P9192" s="3"/>
    </row>
    <row r="9193" spans="16:16">
      <c r="P9193" s="3"/>
    </row>
    <row r="9194" spans="16:16">
      <c r="P9194" s="3"/>
    </row>
    <row r="9195" spans="16:16">
      <c r="P9195" s="3"/>
    </row>
    <row r="9196" spans="16:16">
      <c r="P9196" s="3"/>
    </row>
    <row r="9197" spans="16:16">
      <c r="P9197" s="3"/>
    </row>
    <row r="9198" spans="16:16">
      <c r="P9198" s="3"/>
    </row>
    <row r="9199" spans="16:16">
      <c r="P9199" s="3"/>
    </row>
    <row r="9200" spans="16:16">
      <c r="P9200" s="3"/>
    </row>
    <row r="9201" spans="16:16">
      <c r="P9201" s="3"/>
    </row>
    <row r="9202" spans="16:16">
      <c r="P9202" s="3"/>
    </row>
    <row r="9203" spans="16:16">
      <c r="P9203" s="3"/>
    </row>
    <row r="9204" spans="16:16">
      <c r="P9204" s="3"/>
    </row>
    <row r="9205" spans="16:16">
      <c r="P9205" s="3"/>
    </row>
    <row r="9206" spans="16:16">
      <c r="P9206" s="3"/>
    </row>
    <row r="9207" spans="16:16">
      <c r="P9207" s="3"/>
    </row>
    <row r="9208" spans="16:16">
      <c r="P9208" s="3"/>
    </row>
    <row r="9209" spans="16:16">
      <c r="P9209" s="3"/>
    </row>
    <row r="9210" spans="16:16">
      <c r="P9210" s="3"/>
    </row>
    <row r="9211" spans="16:16">
      <c r="P9211" s="3"/>
    </row>
    <row r="9212" spans="16:16">
      <c r="P9212" s="3"/>
    </row>
    <row r="9213" spans="16:16">
      <c r="P9213" s="3"/>
    </row>
    <row r="9214" spans="16:16">
      <c r="P9214" s="3"/>
    </row>
  </sheetData>
  <mergeCells count="120">
    <mergeCell ref="A5:A7"/>
    <mergeCell ref="G8:G10"/>
    <mergeCell ref="F8:F10"/>
    <mergeCell ref="A8:A10"/>
    <mergeCell ref="B8:B10"/>
    <mergeCell ref="B5:B7"/>
    <mergeCell ref="E8:E10"/>
    <mergeCell ref="D8:D10"/>
    <mergeCell ref="C8:C10"/>
    <mergeCell ref="G17:G19"/>
    <mergeCell ref="I17:I19"/>
    <mergeCell ref="H44:H45"/>
    <mergeCell ref="I33:I35"/>
    <mergeCell ref="E23:E25"/>
    <mergeCell ref="F23:F25"/>
    <mergeCell ref="I30:I32"/>
    <mergeCell ref="M1:O1"/>
    <mergeCell ref="H3:I3"/>
    <mergeCell ref="B4:L4"/>
    <mergeCell ref="J5:J7"/>
    <mergeCell ref="K5:K7"/>
    <mergeCell ref="C5:G5"/>
    <mergeCell ref="L5:P6"/>
    <mergeCell ref="C6:G6"/>
    <mergeCell ref="I5:I7"/>
    <mergeCell ref="H5:H7"/>
    <mergeCell ref="B11:B12"/>
    <mergeCell ref="B17:B19"/>
    <mergeCell ref="C17:C19"/>
    <mergeCell ref="D17:D19"/>
    <mergeCell ref="B14:B16"/>
    <mergeCell ref="C14:C16"/>
    <mergeCell ref="D14:D16"/>
    <mergeCell ref="E20:E22"/>
    <mergeCell ref="F17:F19"/>
    <mergeCell ref="I48:I50"/>
    <mergeCell ref="I8:I10"/>
    <mergeCell ref="H8:H10"/>
    <mergeCell ref="I11:I13"/>
    <mergeCell ref="H11:H13"/>
    <mergeCell ref="B63:B64"/>
    <mergeCell ref="H60:H62"/>
    <mergeCell ref="I54:I56"/>
    <mergeCell ref="H14:H16"/>
    <mergeCell ref="H17:H19"/>
    <mergeCell ref="I14:I16"/>
    <mergeCell ref="D23:D25"/>
    <mergeCell ref="E14:E16"/>
    <mergeCell ref="F14:F16"/>
    <mergeCell ref="I20:I22"/>
    <mergeCell ref="F20:F22"/>
    <mergeCell ref="G20:G22"/>
    <mergeCell ref="H20:H22"/>
    <mergeCell ref="I51:I53"/>
    <mergeCell ref="G14:G16"/>
    <mergeCell ref="E17:E19"/>
    <mergeCell ref="H51:H53"/>
    <mergeCell ref="H40:H42"/>
    <mergeCell ref="I23:I25"/>
    <mergeCell ref="D20:D22"/>
    <mergeCell ref="B54:B56"/>
    <mergeCell ref="H54:H56"/>
    <mergeCell ref="B57:B59"/>
    <mergeCell ref="H23:H25"/>
    <mergeCell ref="B96:B97"/>
    <mergeCell ref="A40:A41"/>
    <mergeCell ref="C23:C25"/>
    <mergeCell ref="B33:B35"/>
    <mergeCell ref="B23:B25"/>
    <mergeCell ref="G23:G25"/>
    <mergeCell ref="A26:I26"/>
    <mergeCell ref="C20:C22"/>
    <mergeCell ref="B20:B22"/>
    <mergeCell ref="B60:B62"/>
    <mergeCell ref="B87:B89"/>
    <mergeCell ref="B123:B124"/>
    <mergeCell ref="H93:H94"/>
    <mergeCell ref="I81:I83"/>
    <mergeCell ref="I90:I92"/>
    <mergeCell ref="I96:I98"/>
    <mergeCell ref="I93:I95"/>
    <mergeCell ref="H106:H109"/>
    <mergeCell ref="B84:B85"/>
    <mergeCell ref="I70:I72"/>
    <mergeCell ref="I115:I119"/>
    <mergeCell ref="H135:H137"/>
    <mergeCell ref="I135:I137"/>
    <mergeCell ref="H148:H150"/>
    <mergeCell ref="H145:H147"/>
    <mergeCell ref="H115:H118"/>
    <mergeCell ref="A131:A133"/>
    <mergeCell ref="I57:I59"/>
    <mergeCell ref="H57:H59"/>
    <mergeCell ref="I123:I125"/>
    <mergeCell ref="I120:I121"/>
    <mergeCell ref="H131:H134"/>
    <mergeCell ref="I87:I89"/>
    <mergeCell ref="H63:H65"/>
    <mergeCell ref="A103:A108"/>
    <mergeCell ref="H103:H105"/>
    <mergeCell ref="H70:H72"/>
    <mergeCell ref="H87:H89"/>
    <mergeCell ref="H123:H125"/>
    <mergeCell ref="H96:H98"/>
    <mergeCell ref="H120:H122"/>
    <mergeCell ref="H73:H74"/>
    <mergeCell ref="I103:I105"/>
    <mergeCell ref="H81:H82"/>
    <mergeCell ref="L171:P172"/>
    <mergeCell ref="B135:B137"/>
    <mergeCell ref="I145:I147"/>
    <mergeCell ref="I154:I156"/>
    <mergeCell ref="I157:I159"/>
    <mergeCell ref="K171:K173"/>
    <mergeCell ref="I151:I153"/>
    <mergeCell ref="I142:I144"/>
    <mergeCell ref="I148:I150"/>
    <mergeCell ref="H157:H159"/>
    <mergeCell ref="H142:H144"/>
    <mergeCell ref="H154:H156"/>
  </mergeCells>
  <phoneticPr fontId="0" type="noConversion"/>
  <printOptions horizontalCentered="1"/>
  <pageMargins left="0.23622047244094491" right="0.23622047244094491" top="0.59055118110236227" bottom="0.35433070866141736" header="0.31496062992125984" footer="0.31496062992125984"/>
  <pageSetup paperSize="9" scale="47" orientation="landscape" verticalDpi="300" r:id="rId1"/>
  <headerFooter alignWithMargins="0">
    <oddHeader>&amp;C&amp;P</oddHeader>
  </headerFooter>
  <rowBreaks count="9" manualBreakCount="9">
    <brk id="22" max="15" man="1"/>
    <brk id="43" max="15" man="1"/>
    <brk id="59" max="15" man="1"/>
    <brk id="77" max="15" man="1"/>
    <brk id="95" max="15" man="1"/>
    <brk id="114" max="15" man="1"/>
    <brk id="137" max="15" man="1"/>
    <brk id="153" max="15" man="1"/>
    <brk id="18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8</vt:i4>
      </vt:variant>
    </vt:vector>
  </HeadingPairs>
  <TitlesOfParts>
    <vt:vector size="12" baseType="lpstr">
      <vt:lpstr>Аркуш1</vt:lpstr>
      <vt:lpstr>Аркуш1 (2)</vt:lpstr>
      <vt:lpstr>з цифрами</vt:lpstr>
      <vt:lpstr>без сум</vt:lpstr>
      <vt:lpstr>Аркуш1!Заголовки_для_друку</vt:lpstr>
      <vt:lpstr>'Аркуш1 (2)'!Заголовки_для_друку</vt:lpstr>
      <vt:lpstr>'без сум'!Заголовки_для_друку</vt:lpstr>
      <vt:lpstr>'з цифрами'!Заголовки_для_друку</vt:lpstr>
      <vt:lpstr>Аркуш1!Область_друку</vt:lpstr>
      <vt:lpstr>'Аркуш1 (2)'!Область_друку</vt:lpstr>
      <vt:lpstr>'без сум'!Область_друку</vt:lpstr>
      <vt:lpstr>'з цифрами'!Область_друку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Семеник Тетяна Валеріївна</dc:creator>
  <cp:lastModifiedBy>Тетяна Грисюк</cp:lastModifiedBy>
  <cp:lastPrinted>2025-12-23T13:30:35Z</cp:lastPrinted>
  <dcterms:created xsi:type="dcterms:W3CDTF">2015-06-05T18:19:34Z</dcterms:created>
  <dcterms:modified xsi:type="dcterms:W3CDTF">2025-12-31T12:25:11Z</dcterms:modified>
</cp:coreProperties>
</file>