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10" windowWidth="10380" windowHeight="6675" tabRatio="819" activeTab="0"/>
  </bookViews>
  <sheets>
    <sheet name="додаток 2 до розп" sheetId="1" r:id="rId1"/>
    <sheet name="зведення на 01 10" sheetId="2" r:id="rId2"/>
    <sheet name="рішення 265" sheetId="3" r:id="rId3"/>
    <sheet name="рішення 165" sheetId="4" r:id="rId4"/>
    <sheet name="рішення 148" sheetId="5" r:id="rId5"/>
    <sheet name="рішення 58" sheetId="6" r:id="rId6"/>
  </sheets>
  <definedNames>
    <definedName name="_xlnm.Print_Titles" localSheetId="5">'рішення 58'!$9:$9</definedName>
    <definedName name="_xlnm.Print_Area" localSheetId="5">'рішення 58'!$A$1:$J$49</definedName>
  </definedNames>
  <calcPr fullCalcOnLoad="1"/>
</workbook>
</file>

<file path=xl/sharedStrings.xml><?xml version="1.0" encoding="utf-8"?>
<sst xmlns="http://schemas.openxmlformats.org/spreadsheetml/2006/main" count="1272" uniqueCount="487">
  <si>
    <t xml:space="preserve">Реконструкція будівель Рівненської обласної дитячої лікарні (корпус лікарні «А-6», діагностика «В-3», поліклініка літ. «Б-3») за адресою: вул. Київська, 60, м. Рівне (в т.ч. виготовлення проектної документації) </t>
  </si>
  <si>
    <t>Реконструкція терапевтичного корпусу (влаштування переходу до лікувального та фізіотерапевтичного корпусів)  КЗ "Рівненський обласний госпіталь ветеранів війни" Рівненської обласної ради в смт. Клевань по вул. Деражненська 39 Рівненського району, Рівненської області 
(в т.ч. коригування проектної документації)</t>
  </si>
  <si>
    <t>Реконстукція приймального відділення
Рівненської обласної клінічної лікарні за адресою: вул. Київська, 78-г, м. Рівне</t>
  </si>
  <si>
    <t xml:space="preserve">Реконструкція терапевтичного корпусу (влаштування переходу до лікувального та фізіотерапевтичного корпусів)                             КЗ "Рівненський обласний госпіталь ветеранів війни" Рівненської обласної ради                                   в смт. Клевань по вул. Деражненська 39 Рівненського району, Рівненської області              (у т.ч. коригування проектно-кошторисної документації) </t>
  </si>
  <si>
    <t>1517324</t>
  </si>
  <si>
    <t>Будівництво установ та закладів культури</t>
  </si>
  <si>
    <t>Реконструкція будівлі Комунального закладу "Рівненська обласна універсальна наукова бібліотека" Рівненської обласної ради по вул. Короленка, 6, м. Рівне (в т.ч. коригування проектної документації)</t>
  </si>
  <si>
    <t>за рахунок залишку коштів бюджету розвитку обласного бюджету, що утворився на             01.01.2021 року</t>
  </si>
  <si>
    <r>
      <t>Будівництво</t>
    </r>
    <r>
      <rPr>
        <sz val="12"/>
        <rFont val="Times New Roman"/>
        <family val="1"/>
      </rPr>
      <t xml:space="preserve"> споруд, установ та закладів фізичної культури і спорту</t>
    </r>
  </si>
  <si>
    <t xml:space="preserve">Будівництво спортивного комплексу по 
вул. Я.Мудрого, 1 в м. Сарни </t>
  </si>
  <si>
    <t>2015 - 2021</t>
  </si>
  <si>
    <t>Будівництво інших об'єктів комунальної власності</t>
  </si>
  <si>
    <t>Реконструкція флагштоків та благоустрій прилеглої території за адресою: Майдан Просвіти, 1 м.Рівне (в т.ч. виготовлення проектної документації)</t>
  </si>
  <si>
    <t>Капітальний ремонт огорожі ОКП "Міжнародний аеропорт Рівне" за адресою: вулиця Авіаторів, 5 А, с. Велика Омеляна, Рівненський район Рівненська область (у т.ч. проєктно-кошторисна документація)</t>
  </si>
  <si>
    <t>Капітальний ремонт покриття перону ОКП "Міжнародний аеропорт  Рівне" за адресою: вулиця Авіаторів, 5 А, с. Велика Омеляна, Рівненський район Рівненська область (у т.ч. проєктно-кошторисна документація)</t>
  </si>
  <si>
    <t>Реконструкція радіотехнічних засобів навігації та посадки аеродромного комплексу ОКП "Міжнародний аеропорт Рівне" за адресою: вулиця Авіаторів, 5 А, с. Велика Омеляна, Рівненський район Рівненська область (у т.ч. проєктно-кошторисна документація)</t>
  </si>
  <si>
    <t>Капітальний ремонт покриття руліжної доріжки ОКП "Міжнародний аеропорт  Рівне" за адресою: вулиця Авіаторів, 5 А, с. Велика Омеляна, Рівненський район Рівненська область (у т.ч. проєктно-кошторисна документація)</t>
  </si>
  <si>
    <t>Реконструкція системи світлосигнального обладнання ОКП "Міжнародний аеропорт  Рівне" за адресою: вулиця Авіаторів, 5 А, с. Велика Омеляна, Рівненський район Рівненська область  (у т.ч. проєктно-кошторисна документація)</t>
  </si>
  <si>
    <t>1517361</t>
  </si>
  <si>
    <t>7361</t>
  </si>
  <si>
    <t>Співфінансування інвестиційних проектів, що реалізуються за рахунок коштів державного фонду регіонального розвитку</t>
  </si>
  <si>
    <t>Будівництво універсального спортивного залу спортивного комплексу комунального закладу "Обласна спеціалізована дитячо-юнацька школа олімпійського резерву" Рівненської обласної ради на території Шпанівської сільської ради (в районі вул. Макарова м. Рівне)</t>
  </si>
  <si>
    <t>2018 - 2022</t>
  </si>
  <si>
    <t>Коригування проектно-кошторисної документації по об'єкту: "Будівництво універсального спортивного залу спортивного комплексу комунального закладу "Обласна спеціалізована дитячо-юнацька школа олімпійського резерву" Рівненської обласної ради на території Шпанівської сільської ради (в районі вул. Макарова м. Рівне)"</t>
  </si>
  <si>
    <t>з бюджету Смизької селищної територіальної громади Дубенського району</t>
  </si>
  <si>
    <t>Співфінансування об'єкту "Реконструкція спортивного комплексу «Меблевик» по вул. К.Прокопчука, 45а в смт. Смига Дубенського району Рівненської області"</t>
  </si>
  <si>
    <t>з бюджету Острожецької сільської територіальної громади за рахунок субвенції з місцевого бюджету за рахунок залишку коштів освітньої субвенції, що утворився на початок бюджетного року</t>
  </si>
  <si>
    <t>Співфінансування проекту "Будівництво НВК по вул. Шкільна, 11 в с. Борбин Млинівського району"</t>
  </si>
  <si>
    <t>з бюджету Здолбунівської міської територіальної громади Рівненського району</t>
  </si>
  <si>
    <t>Співфінансування об'єкту "Будівництво спортивного залу дитячо-юнацької спортивної школи Здолбунівської районної ради Рівненської області  м. Здолбунів,                 вул. Паркова" в т.ч. коригування проектно-кошторисної документації</t>
  </si>
  <si>
    <t>2018-2022</t>
  </si>
  <si>
    <t>з бюджету Рівненської міської територіальої громади Рівненського району</t>
  </si>
  <si>
    <t>Співфінансування об’єкта «Будівництво дошкільного навчального закладу ясла-садок за адресою вул. Коновальця, 16 у Рівному»</t>
  </si>
  <si>
    <t>з бюджету Сарненської міської територіальної громади Сарненського району</t>
  </si>
  <si>
    <t>Співфінансування об'єкту "Будівництво загальноосвітньої школи І-ІІІ ступенів на вул.Нова,38 в с.Цепцевичі Сарненського району Рівненської області"</t>
  </si>
  <si>
    <t>1517363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</si>
  <si>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</si>
  <si>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</si>
  <si>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за рахунок залишку субвенції з державного бюджету місцевим бюджетам на здійснення заходів щодо соціально-економічного розвитку окремих територій, що утворився на 01.01.2021 року</t>
  </si>
  <si>
    <t>Будівництво дошкільного навчального закладу ясла-садок за адресою вул. Коновальця, 16 у м. Рівному</t>
  </si>
  <si>
    <t>Реконструкція частини будівлі дитячого садка під амбулаторію загальної практики сімейної медицини с. Більська Воля                       вул. Шкільна, 19 Володимирецького району Рівненської області</t>
  </si>
  <si>
    <t>Реконструкція Тучинської амбулаторії загальної практики сімейної медицини з влаштуванням блочно-модульної котельні по вул. Шевченка, 8а в с. Тучин Гощанського району</t>
  </si>
  <si>
    <t xml:space="preserve">Реконструкція лікарської амбулаторії загальної практики сімейної медицини по          вул. Київська, 49 в с. Користь Корецького району Рівненської області </t>
  </si>
  <si>
    <t xml:space="preserve"> Реконструкція приміщення Комунального закладу "Бугринська амбулаторія загальної практики - сімейної медицини" Бугринської сільської ради з переплануванням першого поверху за адресою:                                               вул. Князя Острозького, 9а в с. Бугрин Гощанського району Рівненської області</t>
  </si>
  <si>
    <t>Реконструкція нежитлового приміщення під АЗПСМ по вул. Пушкіна, 19 в с. Бабин Гощанського району Рівненської області</t>
  </si>
  <si>
    <t>за рахунок залишку субвенції з державного бюджету місцевим бюджетам на реформування регіональних систем охорони здоров'я для здійснення заходів з виконання спільного з Міжнародним банком реконструкції та розвитку проєкту "Поліпшення охорони здоров'я на службі у людей", що утворився на 01.01.2021 року</t>
  </si>
  <si>
    <t>Реконструкція лікарської амбулаторії загальної практики сімейної медицини по вул. Київській, 49 в с. Користь Корецького району Рівненської області</t>
  </si>
  <si>
    <r>
      <t>Реконструкція частини будівлі дитячого садка під амбулаторію загальної практики сімейної медицини с.</t>
    </r>
    <r>
      <rPr>
        <b/>
        <i/>
        <sz val="11"/>
        <rFont val="Times New Roman"/>
        <family val="1"/>
      </rPr>
      <t xml:space="preserve"> </t>
    </r>
    <r>
      <rPr>
        <i/>
        <sz val="11"/>
        <rFont val="Times New Roman"/>
        <family val="1"/>
      </rPr>
      <t>Більська Воля вул. Шкільна, 19 Володимирецького району Рівненської області</t>
    </r>
  </si>
  <si>
    <t xml:space="preserve"> Реконструкція приміщення Комунального закладу “Бугринська амбулаторія загальної практики - сімейної медициниˮ Бугринської сільської ради з переплануванням першого поверху за адресою: вул. Князя Острозького,9а в с. Бугрин Гощанського району Рівненської області</t>
  </si>
  <si>
    <t>1517367</t>
  </si>
  <si>
    <t xml:space="preserve">Нове будівництво лікарської амбулаторії загальної практики сімейної медицини в с. Селець Дубровицького району </t>
  </si>
  <si>
    <t xml:space="preserve">Нове будівництво лікарської амбулаторії загальної практики сімейної медицини в с. Берестя Дубровицького району </t>
  </si>
  <si>
    <t xml:space="preserve">Нове будівництво лікарської амбулаторії загальної практики сімейної медицини в с. Колки Дубровицького району </t>
  </si>
  <si>
    <t>за рахунок залишку субвенції з державного бюджету місцевим бюджетам на реалізацію заходів, спрямованих на розвиток системи охорони здоров"я у сільській місцевості, що утворився на 01.01.2021 року</t>
  </si>
  <si>
    <t>Нове будівництво лікарської амбулаторії загальної практики сімейної медицини в с. Чудель Сарненського району Рівненської області</t>
  </si>
  <si>
    <t>Виконання інвестиційних проектів за рахунок субвенцій з інших бюджетів</t>
  </si>
  <si>
    <t>з бюджету Клесівської селищної територіальної громади Сарненського району</t>
  </si>
  <si>
    <t>Реконструкція ДНЗ № 3 «Веселка» по                        вул. Свободи, 21 в смт Клесів Сарненського району Рівненської області</t>
  </si>
  <si>
    <t>з бюджету Млинівської селищної територіальної громади Дубенського району</t>
  </si>
  <si>
    <t>Капітальний ремонт шкільного спортивного майданчика Млинівської ЗОШ І-ІІІ ступенів № 1 по вул. Народна, 14 в смт Млинів Млинівського району Рівненської області</t>
  </si>
  <si>
    <t>з бюджету Клеванськлої селищної територіальної громади Рівненського району</t>
  </si>
  <si>
    <t>Реконструкція системи водопостачання в                  смт. Клевань Рівненського району</t>
  </si>
  <si>
    <t>2012-2021</t>
  </si>
  <si>
    <t>з бюджету Березнівської міської територіальої громади Рівненського району</t>
  </si>
  <si>
    <t>Співфінансування на будівництво за проектом "Будівництво дитячого садочку на 60 місць в с. Орлівка по вул. Вербова, 15 Березнівського району рівненської області (коригування проекту)"</t>
  </si>
  <si>
    <t>2017-2022</t>
  </si>
  <si>
    <t>з  бюджету Корнинської сільської територіальної громади Рівненського району</t>
  </si>
  <si>
    <t xml:space="preserve">На коригування проектно-кошторисної документації по об'єкту "Будівництво дитячого дошкільного закладу по вул. Свободи, 14 в с. Колоденка Рівненського району" </t>
  </si>
  <si>
    <t>з  бюджету Вирівської сільської територіальної громади Рівненського району</t>
  </si>
  <si>
    <t>Співфінансування об'єкту "Будівництво загальноосвітньої школи ІІ-ІІІ ступенів за адресою: с. Вири вул. Шкільна, 33 Сарненського району Рівненської області"</t>
  </si>
  <si>
    <t>з бюджету Дубенської міської територіальної громади Дубенського району</t>
  </si>
  <si>
    <t>Реконструкція басейну ЗОШ І-ІІІ ст. № 7 по пров. Шкільному, 2 в м. Дубно Рівненської області</t>
  </si>
  <si>
    <t>з бюджету Рокитнівської селищної територіальої громади Сарненського району за рахунок субвенції з місцевого бюджету за рахунок залишку коштів освітньої субвенції, що утворився на початок бюджетного періоду</t>
  </si>
  <si>
    <t>Реконструкція Рокитнівського НВК «Школа І-ІІІ ступенів-ліцей» по вул. Жовтнева в с. Рокитне, Рокитнівського району Рівненської області. Будівництво навчального корпусу та їдальні (І, ІІ черги). Коригування.</t>
  </si>
  <si>
    <t>1517369</t>
  </si>
  <si>
    <t>7369</t>
  </si>
  <si>
    <t>Реалізація проектів з реконструкції, капітального ремонту приймальних відділень в опорних закладах охорони здоров’я у гоcпітальних округах</t>
  </si>
  <si>
    <t>з  бюджету Березнівської міської теритольної громади Рівненського району</t>
  </si>
  <si>
    <t>Співфінансування об'єкту "Реконструкція приймального відділення КНП "Березнівська центральна районна лікарня" Березнівської районної ради на вул. Київська, 19 в м. Березне, Рівненської області"</t>
  </si>
  <si>
    <t>з бюджету Рокитнівської селищної територіальої громади Сарненського району</t>
  </si>
  <si>
    <t>співфінансування об’єкту «Реконструкція приймального відділення Терапевтичний корпус КНП «Рокитнівська ЦРЛ» Рокитнівської районної ради Рівненської області по вул. Руслана Дубовця, 30 смт Рокитне Рокитнівського району Рівненської області»</t>
  </si>
  <si>
    <t>1517463</t>
  </si>
  <si>
    <t>7463</t>
  </si>
  <si>
    <t>0456</t>
  </si>
  <si>
    <t>Утримання та розвиток автомобільних доріг та дорожньої інфраструктури за рахунок трансфертів з інших місцевих бюджетів</t>
  </si>
  <si>
    <t>Капітальний ремонт дорожнього покриття по вул. Носальчука в смт Клевань Рівненського району</t>
  </si>
  <si>
    <t>Капітальний ремонт дорожнього покриття по вул. Івана Франка в смт Оржів Рівненського району</t>
  </si>
  <si>
    <t>з бюджету Шпанівської сільської територіальної громади Рівненського району</t>
  </si>
  <si>
    <t>Співфінансування по об'єкту - "Капітальний ремонт автомобільної дороги О181501 Рівне-Хотин на ділянці км 3+560 - км 5+960"</t>
  </si>
  <si>
    <t>з  бюджету Зорянської сільської територіальної громади Рівненського району</t>
  </si>
  <si>
    <t>Співфінансування об'єкту "Капітальний ремонт дорожнього покриття по вул. Жовтнева в с. Зоря Рівненського району Рівненської області"</t>
  </si>
  <si>
    <t>з  бюджету Дубровицької міської теритольної громади Сарненського району</t>
  </si>
  <si>
    <t xml:space="preserve">Співфінансування об’єкту «Капітальний ремонт дорожнього покриття автомобільної дороги О180610 Дубровиця-Мочулище-Острівці на ділянці км 0+800 – км 5+00 Дубровицького району Рівненської області. Коригування.» </t>
  </si>
  <si>
    <t>1519770</t>
  </si>
  <si>
    <t xml:space="preserve">Інші субвенції з місцевого бюджету </t>
  </si>
  <si>
    <t>2300000</t>
  </si>
  <si>
    <t>Управління інформаційної діяльності та комунікацій з громадськістю Рівненської обласної державної адміністрації</t>
  </si>
  <si>
    <t>2310000</t>
  </si>
  <si>
    <t>2319800</t>
  </si>
  <si>
    <t xml:space="preserve">Субвенція з місцевого бюджету державному бюджету на виконання програм соціально-економічного розвитку регіонів </t>
  </si>
  <si>
    <t>3700000</t>
  </si>
  <si>
    <t>Департамент фінансів Рівненської обласної державної адміністрації</t>
  </si>
  <si>
    <t>3710000</t>
  </si>
  <si>
    <t>3719800</t>
  </si>
  <si>
    <t>Додаток 6
до рішення Рівненської обласної ради
"Про внесення змін до обласного бюджету Рівненської області на 2021 рік"
від 02 червня 2021 року  № 165</t>
  </si>
  <si>
    <t>Зміни до розподілу витрат обласного бюджету на реалізацію місцевих/регіональних програм у 2021 році</t>
  </si>
  <si>
    <t>(грн)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</si>
  <si>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місцевого  бюджету</t>
  </si>
  <si>
    <t>Найменування місцевої/регіональної програми</t>
  </si>
  <si>
    <t>Дата та номер документа, яким затверджено місцеву регіональну програму</t>
  </si>
  <si>
    <t>Загальний фонд</t>
  </si>
  <si>
    <t>Спеціальний фонд</t>
  </si>
  <si>
    <t>усього</t>
  </si>
  <si>
    <t>у тому числі бюджет розвитку</t>
  </si>
  <si>
    <t>Обласна програма запобігання виникненню лісових і торф’яних пожеж та забезпечення їх ефективного гасіння на 2017-2021 роки</t>
  </si>
  <si>
    <t>Рішення обласної ради від 17.03.2017 №480</t>
  </si>
  <si>
    <t xml:space="preserve">Департамент цивільного захисту та охорони здоров’я населення Рівненської обласної державної адміністрації </t>
  </si>
  <si>
    <t>0712070</t>
  </si>
  <si>
    <t>2070</t>
  </si>
  <si>
    <t>0724</t>
  </si>
  <si>
    <t>Екстрена та швидка медична допомога населенню</t>
  </si>
  <si>
    <t xml:space="preserve">Обласна програма фінансової підтримки та розвитку обласних комунальних підприємств та закладів охорони здоров'я Рівненської обласної ради на 2021 рік </t>
  </si>
  <si>
    <t>Рішення обласної ради від 24.12.2020 №50</t>
  </si>
  <si>
    <t>Обласна програма підтримки молоді на 2021-2023 роки</t>
  </si>
  <si>
    <t>Рішення обласної ради від 24.12.2020 №45</t>
  </si>
  <si>
    <t>0813140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</si>
  <si>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</si>
  <si>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Обласна програма оздоровлення та відпочинку дітей і розвитку мережі дитячих закладів оздоровлення та відпочинку, санаторіїв на період до 2022 року</t>
  </si>
  <si>
    <t>Рішення обласної ради від 16.03.2018 №862</t>
  </si>
  <si>
    <t>Обласна програма матеріальної підтримки найбільш незахищених верств населення на 2018-2022 роки</t>
  </si>
  <si>
    <t>Рішення обласної ради від 01.12.2017 №750</t>
  </si>
  <si>
    <t>0815051</t>
  </si>
  <si>
    <t>0810</t>
  </si>
  <si>
    <t>Фінансова підтримка регіональних всеукраїнських об'єднань фізкультурно-спортивної спрямованості для проведення навчально-тренувальної та спортивної роботи</t>
  </si>
  <si>
    <t>Програма розвитку фізичної культури і спорту в Рівненській області на період до 2021 року</t>
  </si>
  <si>
    <t>Рішення обласної ради від 24.12.2020 №55</t>
  </si>
  <si>
    <t>1217693</t>
  </si>
  <si>
    <t>Обласна програма надання фінансової підтримки комунальному підприємству "Управління майновим комплексом" Рівненської обласної ради на 2021 рік</t>
  </si>
  <si>
    <t>Рішення обласної ради від 24.12.2020 №42</t>
  </si>
  <si>
    <t>1518340</t>
  </si>
  <si>
    <t>8340</t>
  </si>
  <si>
    <t>0540</t>
  </si>
  <si>
    <t>Природоохоронні заходи за рахунок цільових фондів</t>
  </si>
  <si>
    <t>Обласна програма охорони навколишнього природного середовища на 2017-2021 роки</t>
  </si>
  <si>
    <t>Рішення обласної ради від 17.03.2017 №482</t>
  </si>
  <si>
    <t>2400000</t>
  </si>
  <si>
    <t>Департамент агропромислового розвитку Рівненської обласної державної адміністрації</t>
  </si>
  <si>
    <t>2410000</t>
  </si>
  <si>
    <t>2416084</t>
  </si>
  <si>
    <t>6084</t>
  </si>
  <si>
    <t>0610</t>
  </si>
  <si>
    <t>Витрати, пов’язані з наданням та обслуговуванням пільгових довгострокових кредитів, наданих громадянам на будівництво/реконструкцію/придбання житла</t>
  </si>
  <si>
    <t>Обласна цільова програма індивідуального житлового будівництва у сільській місцевості "Власний дім" на 2021-2023 роки</t>
  </si>
  <si>
    <t>Розпорядження обласної державної адміністрації від 16.12.2020 №779</t>
  </si>
  <si>
    <t>2417110</t>
  </si>
  <si>
    <t>7110</t>
  </si>
  <si>
    <t>0421</t>
  </si>
  <si>
    <t xml:space="preserve">Реалізація програм в галузі сільського господарства </t>
  </si>
  <si>
    <t>Комплексна програма розвитку агропромислового комплексу Рівненської області на 2018-2022 роки</t>
  </si>
  <si>
    <t>Рішення обласної ради від 18.05.2018 №937</t>
  </si>
  <si>
    <t>3500000</t>
  </si>
  <si>
    <t>Управління інфраструктури та промисловості Рівненської обласної державної адміністрації</t>
  </si>
  <si>
    <t>3510000</t>
  </si>
  <si>
    <t>3517430</t>
  </si>
  <si>
    <t>0454</t>
  </si>
  <si>
    <t>Утримання та розвиток місцевих аеропортів</t>
  </si>
  <si>
    <t>Програма розвитку та підтримки обласного комунального підприємства "Міжнародний аеропорт Рівне" на 2021-2023 роки</t>
  </si>
  <si>
    <t>Рішення обласної ради від 24.12.2020 №38</t>
  </si>
  <si>
    <t>3517670</t>
  </si>
  <si>
    <t>Інші заходи пов"язані з економічною діяльністю</t>
  </si>
  <si>
    <t>Програма розвитку та підтримки комунального підприємства "Автобаза" Рівненської обласної ради на 2020-2022 роки</t>
  </si>
  <si>
    <t>Рішення обласної ради від 20.12.2019 №1593</t>
  </si>
  <si>
    <t>Додаток  5</t>
  </si>
  <si>
    <t>від 19 серпня 2021 року №265</t>
  </si>
  <si>
    <t>0611142</t>
  </si>
  <si>
    <t>1142</t>
  </si>
  <si>
    <t>Інші програми та заходи у сфері освіти</t>
  </si>
  <si>
    <t>0611181</t>
  </si>
  <si>
    <t>1181</t>
  </si>
  <si>
    <t>Співфінансування заходів, що реалізуються за рахунок субвенції з державного бюджету місцевим бюджетам на забезпечення якісної, сучасної та доступної загальної середньої освіти "Нова українська школа"</t>
  </si>
  <si>
    <t>0611182</t>
  </si>
  <si>
    <t>1182</t>
  </si>
  <si>
    <t>Виконання заходів, спрямованих на забезпечення якісної, сучасної та доступної загальної середньої освіти "Нова українська школа" за рахунок субвенції з державного бюджету місцевим бюджетам</t>
  </si>
  <si>
    <t>0611192</t>
  </si>
  <si>
    <t>1192</t>
  </si>
  <si>
    <t>Виконання заходів, спрямованих на боротьбу з гострою респіраторною хворобою COVID-19, спричиненою коронавірусом SARS-CoV-2, та її наслідками під час навчального процесу у закладах загальної середньої освіти за рахунок субвенції з державного бюджету місцевим бюджетам</t>
  </si>
  <si>
    <t>за рахунок субвенції з державного бюджету місцевим бюджетам на заходи, спрямовані на боротьбу з гострою респіраторною хворобою COVID-19, спричиненою коронавірусом SARS-CoV-2, та її наслідками під час навчального процесу у закладах загальної середньої освіти</t>
  </si>
  <si>
    <t>0611221</t>
  </si>
  <si>
    <t>1221</t>
  </si>
  <si>
    <t>Співфінансування заходів, що реалізуються за рахунок субвенції з державного бюджету місцевим бюджетам на створення навчально-практичних центрів сучасної професійної (професійно-технічної) освіти</t>
  </si>
  <si>
    <t xml:space="preserve">Капітальний ремонт системи опалення (встановлення автоматизованої системи погодозалежного регулювання температури опалення) приміщення спального корпусу Комунального закладу "Костопільська спеціальна школа І-ІІІ ступенів" Рівненської обласної ради. Україна, Рівненська обл. м. Костопіль, пров. Пушкіна, 3 </t>
  </si>
  <si>
    <t>0717363</t>
  </si>
  <si>
    <t>за рахунок субвенції з державного бюджету місцевим бюджетам на здійснення заходів щодо соціально-економічного розвитку окремих територій</t>
  </si>
  <si>
    <t>Придбання апарата для гістологічної обробки тканин для комунального закладу “Обласне бюро судово-медичної експертизи” Рівненської обласної ради. Місцезнаходження: 33028, Рівненська обл., м.  Рівне, вул. Драгоманова, буд. 9 А</t>
  </si>
  <si>
    <t xml:space="preserve">Придбання центрифуги для комунального підприємства “Рівненський обласний центр служби крові” Рівненської обласної ради. Місцезнаходження: 33014, Рівненська обл., 
м.  Рівне, вул. Степана Бандери, 31
</t>
  </si>
  <si>
    <t>Придбання стаціонарної кольорової цифрової ультразвукової діагностичної системи для комунального підприємства “Рівненська обласна клінічна лікарня” Рівненської обласної ради. Місцезнаходження: 33027, Рівненська обл., м.  Рівне, вул. Київська, буд. 78 Г</t>
  </si>
  <si>
    <t>0813102</t>
  </si>
  <si>
    <t>1020</t>
  </si>
  <si>
    <t>Забезпечення соціальними послугами стаціонарного догляду з наданням місця для проживання, всебічної підтримки, захисту та безпеки осіб, які не можуть вести самостійний спосіб життя через похилий вік, фізичні та розумові вади, психічні захворювання або інші хвороби</t>
  </si>
  <si>
    <t>Коригування проєктної документації та виконання експертизи проєктної документації в частині кошторису проєкту  будівництва  "Капітальний ремонт системи теплопостачання (влаштування теплового насоса) Комунального закладу "Рівненський обласний центр  надання соціальних послуг" Рівненської обласної ради за адресою: м.Рівне, вул.Ж.Кюрі, 21"</t>
  </si>
  <si>
    <t>Капітальний ремонт по об"єкту "Капітальний ремонт системи теплопостачання (влаштування теплового насоса) КЗ "Рівненський обласний центр  надання соціальних послуг" Рівненської обласної ради за адресою: м.Рівне, вул.Ж.Кюрі, 21"</t>
  </si>
  <si>
    <t>Капітальний ремонт сходової клітки житлового корпусу №1 Комунального закладу "Острозький психоневрологічний інтернат" Рівненської обласної ради в місті Острог,  Рівненської області, по вулиці Бельмаж, 109</t>
  </si>
  <si>
    <t>1014082</t>
  </si>
  <si>
    <t>4082</t>
  </si>
  <si>
    <t>0829</t>
  </si>
  <si>
    <t>Інші заходи в галузі культури і мистецтва</t>
  </si>
  <si>
    <t xml:space="preserve">Капітальний ремонт сходів на перепаді рельєфу території КЗ «Рівненський обласний академічний український музично-драматичний театр» РОР (зі сторін вул. Пересопницька та вул. Гетьмана Сагайдачного) на Театральна площа, 1 в м. Рівному </t>
  </si>
  <si>
    <t>1515048</t>
  </si>
  <si>
    <t>5048</t>
  </si>
  <si>
    <t>Розвиток спортивної інфраструктури</t>
  </si>
  <si>
    <t>Будівництво загальноосвітньої школи  ІІ-ІІІ ступенів за адресою: с. Вири вул. Шкільна, 33 Сарненського району Рівненської області (в т.ч. коригування проектно-кошторисної документації)</t>
  </si>
  <si>
    <t>Капітальний ремонт лабораторії на створення навчально-практичного центру діагностики та технічного обслуговування автомобілів ВПУ 22 м. Сарни по вул.Технічній,4 (літера П-2) в м. Сарни Рівненської області</t>
  </si>
  <si>
    <t>Капітальний ремонт навчально - виробничої лабораторії по технології виробництва продукції тваринництва Млинівського державного технолого - економічного коледжу по вул. І. Франка, 1 в смт Млинів Млинівського району Рівненської області, в т.ч. проєктні роботи</t>
  </si>
  <si>
    <t>2</t>
  </si>
  <si>
    <t xml:space="preserve">Капітальний ремонт системи опалення (встановлення автоматизованої системи погодозалежного регулювання температури опалення) приміщення спального корпусу Комунального закладу "Костопільська спеціальна школа І-ІІІ ступенів" Рівненської обласної ради. Україна, Рівненська обл. м. Костопіль,                                                                                пров. Пушкіна, 3 </t>
  </si>
  <si>
    <t>Реконструкція спортивного комплексу по           вул. Зірненська, 10 в м. Березне Рівненської області (в т.ч. виготовлення проектної документації)</t>
  </si>
  <si>
    <t>Реконструкція будівлі спортивної школи по вул. Київська, 15а в м. Березне Рівненської області (в т.ч. виготовлення проектної документації)</t>
  </si>
  <si>
    <t>Реконструкція веслувальної бази ДЮСШ за адресою: м. Дубно, вул. Шевченка, 52 Рівненської області (в т.ч. виготовлення проектної документації)</t>
  </si>
  <si>
    <t xml:space="preserve">Будівництво пансіону за адресою Рівненська обл., м. Костопіль вул. Данила Галицького 7 (в т.ч. виготовлення проектної документації) </t>
  </si>
  <si>
    <t xml:space="preserve">Реконструкція адміністративно-господарського корпусу літ. Б-1 за адресою Рівненська обл., м. Костопіль вул. Данила Галицького 7 (в т.ч. виготовлення проектної документації) </t>
  </si>
  <si>
    <t xml:space="preserve">Капітальний ремонт будівлі СДЮСШОР           № 2  в м. Рівне, вул. Євгена Коновальця, 17А  (в т.ч. виготовлення проектної документації) </t>
  </si>
  <si>
    <t>Капітальний ремонт дитячого будинку сімейного типу за адресою: Рівненська область, Рівненський район, с. Олександрія, вул. Санаторна, буд. 4 (в т.ч. виготовлення проектної документації)</t>
  </si>
  <si>
    <t>2021 - 2022</t>
  </si>
  <si>
    <t>Капітальний ремонт адміністративного будинку літ. "А-6" за адресою: м. Рівне, Просвіти Майдан, буд. 1 (в т.ч. виготовлення проектної документації)</t>
  </si>
  <si>
    <t>1517340</t>
  </si>
  <si>
    <r>
      <t>Реставрація  пам'ятки архітектури національного значення XVI ст. Башті Луцькій (ох. № 604) - музей книги та друкарства в м. Острозі Рівненської області (коригування)</t>
    </r>
    <r>
      <rPr>
        <b/>
        <i/>
        <sz val="12"/>
        <rFont val="Times New Roman"/>
        <family val="1"/>
      </rPr>
      <t xml:space="preserve"> </t>
    </r>
  </si>
  <si>
    <t>Реставрація пам'ятки архітектури національного значення - Вежа Мурована ХІV ст. охоронний номер № 602/1(комплекс замку князів Острозьких) по вул. Академічній, 5а у м. Острог Рівненської області (протиаварійні роботи - ремонт покрівлі) - коригування</t>
  </si>
  <si>
    <t>Реставрація пам'ятки архітектури національного значення - Вежа Мурована XIV ст. охоронний № 602/1 (комплекс замку князів Острозьких) по вул. Академічній, 5а у м. Острог Рівненської обл. (ремонт (реставраційний) контрфорсів)</t>
  </si>
  <si>
    <t>Реставрація пам’ятки архітектури національного значення «Гімназія 1839 р.», (охоронний № 599/Н) м. Рівне, по вул. Драгоманова, 19 (обласний краєзнавчий музей)</t>
  </si>
  <si>
    <t>2021-2024</t>
  </si>
  <si>
    <t>Реставрація будівлі Палацу князів Любомирських XVIII ст. (охоронний номер 609/2) по вул. Замкова 7а в м. Дубно, Рівненської області</t>
  </si>
  <si>
    <t>з бюджету Рівненської міської територіальної громади Рівненського району</t>
  </si>
  <si>
    <t>Співфінансування об’єкта «Будівництво дошкільного навчального закладу ясла-садок за адресою вул. Коновальця, 16 у м. Рівному»</t>
  </si>
  <si>
    <t>Співфінансування об’єкта «Будівництво дошкільного навчального закладу ясла-садок за адресою вул. Коновальця, 16 у м. Рівному 
(в т.ч. на коригування проєктної документації)»</t>
  </si>
  <si>
    <t>з бюджету Дубенської міської територіальної громади Дубенського району за рахунок субвенції з місцевого бюджету на здійснення заходів щодо соціально-економічного розвитку окремих територій за рахунок відповідної субвенції з державного бюджету</t>
  </si>
  <si>
    <t>Будівництво дошкільного навчального закладу в районі військового містечка в м.Дубно, вул.Семидубська, 32б</t>
  </si>
  <si>
    <t>з бюджету Мізоцької селищної територіальної громади Рівненського району за рахунок субвенції з місцевого бюджету на здійснення заходів щодо соціально-економічного розвитку окремих територій за рахунок відповідної субвенції з державного бюджету</t>
  </si>
  <si>
    <t>Капітальний ремонт приміщення корпусу 
№ 3 закладу дошкільної освіти «Малятко» по вул. Гоголя, 11 Мізоцької селищної ради Рівненської області (Коригування)</t>
  </si>
  <si>
    <t>з бюджету Клеванської територіальної громади Рівненського району</t>
  </si>
  <si>
    <t>Реконструкція очисних споруд продуктивністю 1000 м куб/доб смт. Оржів Рівненського району, Рівненської області</t>
  </si>
  <si>
    <t xml:space="preserve">На коригування проектно-кошторисної документації по об'єкту "Будівництво дитячого дошкільного закладу по                          вул. Свободи, 14 в с. Колоденка Рівненського району" </t>
  </si>
  <si>
    <t>Будівництво дитячого дошкільного закладу по вул. Свободи, 14 в с. Колоденка Рівненського району (в т.ч. коригування проектно-кошторисної документації)</t>
  </si>
  <si>
    <t>2020 -2022</t>
  </si>
  <si>
    <t>з бюджету Березнівської міської територіальної громади Рівненського району</t>
  </si>
  <si>
    <t>Співфінансування проєкту "Реконструкція очисних споруд продуктивністю 1500м3/добу м. Березне Рівненської області"</t>
  </si>
  <si>
    <t xml:space="preserve">з бюджету Мізоцької селищної територіальної громади Рівненського району </t>
  </si>
  <si>
    <t>Співфінансування по об'єкту "Капітальний ремонт приміщення корпусу № 3 закладу дошкільної освіти "Малятко" по                         вул. Гоголя, 11 Мізоцької селищної ради Рівненської області (Коригування)"</t>
  </si>
  <si>
    <t>Реконструкція приймального відділення КНП "Березнівська центральна районна лікарня" Березнівської районної ради на вул. Київська, 19 в м. Березне, Рівненської області</t>
  </si>
  <si>
    <t>Реконструкція приймального відділення Терапевтичний корпус КНП «Рокитнівська ЦРЛ» Рокитнівської районної ради Рівненської області по вул. Руслана Дубовця, 30 смт Рокитне Рокитнівського району Рівненської області</t>
  </si>
  <si>
    <t>Реконструкція дитячого терапевтичного корпусу під дитячий терапевтичний корпус з приймальним відділенням КНП "Сарненська центральна районна лікарня" Сарненської районної ради за адресою: вул. Ярослава Мудрого, 3, м. Сарни, Рівненської області</t>
  </si>
  <si>
    <t>з бюджету Немовицької сільської територіальної громади Сарненського району</t>
  </si>
  <si>
    <t>Співфінансування об'єкту "Реконструкція приймального відділення КНП "Березнівська центральна районна лікарня" Березнівської районної ради на вул. Київська, 19 в м.Березне Рівненської області"</t>
  </si>
  <si>
    <t>з бюджету Рокитнівської селищної територіальної громади Сарненського району</t>
  </si>
  <si>
    <t>Співфінансування об'єкту «Реконструкція приймального відділення Терапевтичний корпус КНП "Рокитнівська ЦРЛ" Рокитнівської районної ради Рівненської області по вул. Руслана Дубовця, 30 смт Рокитне Рокитнівського району Рівненської області»</t>
  </si>
  <si>
    <t>1517380</t>
  </si>
  <si>
    <t>7380</t>
  </si>
  <si>
    <t>Виконання інвестиційних проектів за рахунок інших субвенцій з державного бюджету</t>
  </si>
  <si>
    <t>Будівництво дошкільного навчального закладу ясла-садок за адресою: 
вул. Коновальця, 16, у м. Рівному</t>
  </si>
  <si>
    <t>2019 - 2022</t>
  </si>
  <si>
    <t>Реконструкція терапевтичного корпусу (влаштування переходу до лікувального та фізіотерапевтичного корпусів) 
КЗ “Рівненський обласний госпіталь ветеранів війни” Рівненської обласної ради 
в смт Клевань по вул. Деражненська, 39, Рівненського району Рівненської області</t>
  </si>
  <si>
    <t>Капітальний ремонт дорожнього покриття по вул. Деражненська в смт. Клевань Рівненського району, Рівненської області</t>
  </si>
  <si>
    <t>Департамент цифрової трансформації та суспільних комунікацій Рівненської обласної державної адміністрації</t>
  </si>
  <si>
    <t>2700000</t>
  </si>
  <si>
    <t>Департамент економічного розвитку і торгівлі Рівненської обласної державної адміністрації</t>
  </si>
  <si>
    <t>2710000</t>
  </si>
  <si>
    <t>2719770</t>
  </si>
  <si>
    <t>Внески до статутного капіталу суб'єктів господарювання</t>
  </si>
  <si>
    <t>1222</t>
  </si>
  <si>
    <t>0611222</t>
  </si>
  <si>
    <t xml:space="preserve"> Виконання заходів щодо створення навчально-практичних центрів сучасної професійної (професійно-технічної) освіти за рахунок субвенції з державного бюджету місцевим бюджетам</t>
  </si>
  <si>
    <t>Додаток  1
до розпорядження голови облдержадміністрації        
_____________________________№____</t>
  </si>
  <si>
    <t>ЗМІНИ</t>
  </si>
  <si>
    <t>до розподілу коштів бюджету розвитку на здійснення заходів із будівництва, реконструкції і реставрації, капітального ремонту обʼєктів виробничої, комунікаційної та соціальної інфраструктури за обʼєктами та іншими капітальними видатками  у 2021 році</t>
  </si>
  <si>
    <t>гривень</t>
  </si>
  <si>
    <t>Начальник управління освіти і науки адміністрації</t>
  </si>
  <si>
    <t>Петро КОРЖЕВСЬКИЙ</t>
  </si>
  <si>
    <t>Департамент освіти і науки Рівненської обласної державної адміністрації</t>
  </si>
  <si>
    <t>до рішення Рівненської  обласної ради</t>
  </si>
  <si>
    <t>Перший заступник голови обласної ради</t>
  </si>
  <si>
    <t>0490</t>
  </si>
  <si>
    <t>0824</t>
  </si>
  <si>
    <t xml:space="preserve">Рівненська обласна рада </t>
  </si>
  <si>
    <t>0111</t>
  </si>
  <si>
    <t>Додаток  6</t>
  </si>
  <si>
    <t>0100000</t>
  </si>
  <si>
    <t>0110000</t>
  </si>
  <si>
    <t>0941</t>
  </si>
  <si>
    <t>1500000</t>
  </si>
  <si>
    <t>Департамент  з питань будівництва та архітектури Рівненської обласної державної адміністрації</t>
  </si>
  <si>
    <t>1510000</t>
  </si>
  <si>
    <t>1517321</t>
  </si>
  <si>
    <t>0110150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</si>
  <si>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</si>
  <si>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</si>
  <si>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0700000</t>
  </si>
  <si>
    <t>Управління охорони здоров’я  Рівненської обласної державної адміністрації</t>
  </si>
  <si>
    <t>0710000</t>
  </si>
  <si>
    <t>0714030</t>
  </si>
  <si>
    <t>4030</t>
  </si>
  <si>
    <t>Забезпечення діяльності бібліотек</t>
  </si>
  <si>
    <t>1000000</t>
  </si>
  <si>
    <t>Управління культури і туризму Рівненської  обласної державної адміністрації</t>
  </si>
  <si>
    <t>1010000</t>
  </si>
  <si>
    <t>1014030</t>
  </si>
  <si>
    <t>2900000</t>
  </si>
  <si>
    <t>Управління з питань надзвичайних ситуацій та цивільного захисту населення Рівненської обласної державної адміністрації</t>
  </si>
  <si>
    <t>2910000</t>
  </si>
  <si>
    <t>2917693</t>
  </si>
  <si>
    <t>7693</t>
  </si>
  <si>
    <t>Інші заходи, пов'язані з економічною діяльністю</t>
  </si>
  <si>
    <t>Код Функціональної класифікації видатків та кредитування бюджету</t>
  </si>
  <si>
    <t>УСЬОГО</t>
  </si>
  <si>
    <t>1200000</t>
  </si>
  <si>
    <t>Департамент житлово-комунального господарства, енергетики та енергоефективності Рівненської обласної державної адміністрації</t>
  </si>
  <si>
    <t>1210000</t>
  </si>
  <si>
    <t>1219770</t>
  </si>
  <si>
    <t>9770</t>
  </si>
  <si>
    <t>0180</t>
  </si>
  <si>
    <t>Інші субвенції з місцевого бюджету</t>
  </si>
  <si>
    <t>Усього</t>
  </si>
  <si>
    <t>1517300</t>
  </si>
  <si>
    <t>7300</t>
  </si>
  <si>
    <t>Будівництво та регіональний розвиток</t>
  </si>
  <si>
    <t>(код бюджету)</t>
  </si>
  <si>
    <t>0763</t>
  </si>
  <si>
    <t>в т.ч.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</si>
  <si>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</si>
  <si>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</si>
  <si>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</si>
  <si>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Найменування об'єкта будіництва/ вид будівельних робіт, у тому числі проектні роботи</t>
  </si>
  <si>
    <t>Загальна тривалість будівництва (рік початку і завершення)</t>
  </si>
  <si>
    <t xml:space="preserve">Загальна вартість будівництва, гривень </t>
  </si>
  <si>
    <t>Рівень виконання робіт на початок бюджетного періоду,%</t>
  </si>
  <si>
    <t>Обсяг видатків бюджету розвитку, які спрямовуються на будівництво об'єкта у бюджетному періоді, гривень</t>
  </si>
  <si>
    <t>Рівень готовності об'єкта на кінець бюджетного періоду, %</t>
  </si>
  <si>
    <t>"Про обласний бюджет Рівненської області на 2021 рік"</t>
  </si>
  <si>
    <t>1217670</t>
  </si>
  <si>
    <t>7670</t>
  </si>
  <si>
    <t>Внески до статутного капіталу суб’єктів господарювання</t>
  </si>
  <si>
    <t>1517330</t>
  </si>
  <si>
    <t>7330</t>
  </si>
  <si>
    <t>Капітальний ремонт покриття перону ОКП «Міжнародний аеропорт  Рівне» за адресою: вулиця Авіаторів, 5 А, с. Велика Омеляна, Рівненський район Рівненська область (у т.ч. проєктно-кошторисна документація)</t>
  </si>
  <si>
    <t>Реконструкція радіотехнічних засобів навігації та посадки аеродромного комплексу ОКП «Міжнародний аеропорт Рівне» за адресою: вулиця Авіаторів, 5 А, с. Велика Омеляна, Рівненський район Рівненська область (у т.ч. проєктно-кошторисна документація)</t>
  </si>
  <si>
    <t>Капітальний ремонт покриття руліжної доріжки ОКП «Міжнародний аеропорт  Рівне» за адресою: вулиця Авіаторів, 5 А, с. Велика Омеляна, Рівненський район Рівненська область(у т.ч. проєктно-кошторисна документація)</t>
  </si>
  <si>
    <t>7321</t>
  </si>
  <si>
    <t>Будівництво освітніх установ та закладів</t>
  </si>
  <si>
    <t>нерозподілений резерв</t>
  </si>
  <si>
    <t>1517325</t>
  </si>
  <si>
    <t>7325</t>
  </si>
  <si>
    <t>Будівництво споруд, установ та закладів фізичної культури і спорту</t>
  </si>
  <si>
    <t>Будівництво інших об'єктів комунальної власності</t>
  </si>
  <si>
    <t>2020-2021</t>
  </si>
  <si>
    <t>Реконструкція системи світлосигнального обладнання ОКП «Міжнародний аеропорт  Рівне» за адресою: вулиця Авіаторів, 5 А, с. Велика Омеляна, Рівненський район Рівненська область  (у т.ч. проєктно-кошторисна документація)</t>
  </si>
  <si>
    <t>1517365</t>
  </si>
  <si>
    <t>7365</t>
  </si>
  <si>
    <t xml:space="preserve">Виконання інвестиційних проектів в рамках реформування регіональних систем охорони здоров’я для здійснення  заходів з виконання спільного з Міжнародним банком реконструкції та розвитку проекту "Поліпшення охорони здоров'я на службі у людей" </t>
  </si>
  <si>
    <t>за рахунок субвенції з державного бюджету місцевим бюджетам на реформування регіональних систем охорони здоров’я для здійснення  заходів з виконання спільного з Міжнародним банком реконструкції та розвитку проекту "Поліпшення охорони здоров'я на службі у людей"</t>
  </si>
  <si>
    <t>Сергій СВИСТАЛЮК</t>
  </si>
  <si>
    <t>Розподіл коштів бюджету розвитку на здійснення заходів із будівництва, реконструкції і реставрації, капітального ремонту об'єктів виробничої, комунікаційної та соціальної інфраструктури за об'єктами та іншими капітальними видатками  у 2021 році</t>
  </si>
  <si>
    <t>0712152</t>
  </si>
  <si>
    <t>Інші програми та заходи у сфері охорони здоров’я</t>
  </si>
  <si>
    <t>Капітальний ремонт огорожі ОКП «Міжнародний аеропорт Рівне» за адресою: вулиця Авіаторів, 5 А, с. Велика Омеляна, Рівненський район Рівненська область (у т.ч. проєктно-кошторисна документація)</t>
  </si>
  <si>
    <t>0800000</t>
  </si>
  <si>
    <t>Департамент розвитку адміністративних послуг, соціальної, молодіжної політики та спорту Рівненської  обласної державної адміністрації</t>
  </si>
  <si>
    <t>0810000</t>
  </si>
  <si>
    <t>0813133</t>
  </si>
  <si>
    <t>1040</t>
  </si>
  <si>
    <t>Інші заходи та заклади молодіжної політики</t>
  </si>
  <si>
    <t>0711101</t>
  </si>
  <si>
    <t>1101</t>
  </si>
  <si>
    <t>Підготовка кадрів закладами фахової передвищої освіти за рахунок коштів місцевого бюджету</t>
  </si>
  <si>
    <t>0712020</t>
  </si>
  <si>
    <t>0732</t>
  </si>
  <si>
    <t xml:space="preserve">Спеціалізована стаціонарна медична допомога населенню </t>
  </si>
  <si>
    <t>від 24 грудня 2020 року № 58</t>
  </si>
  <si>
    <t>"Про внесення змін до обласного бюджету Рівненської області на 2021 рік"</t>
  </si>
  <si>
    <t>від 11 березня 2021 року № 148</t>
  </si>
  <si>
    <t>Зміни до розподілу коштів бюджету розвитку на здійснення заходів із будівництва, реконструкції і реставрації, капітального ремонту об'єктів виробничої, комунікаційної та соціальної інфраструктури за об'єктами та іншими капітальними видатками  у 2021 році</t>
  </si>
  <si>
    <t>0110180</t>
  </si>
  <si>
    <t>0133</t>
  </si>
  <si>
    <t>Інша діяльність у сфері державного управління</t>
  </si>
  <si>
    <t>0200000</t>
  </si>
  <si>
    <t>Рівненська обласна державна адміністрація</t>
  </si>
  <si>
    <t>0210000</t>
  </si>
  <si>
    <t>0219800</t>
  </si>
  <si>
    <t>9800</t>
  </si>
  <si>
    <r>
      <t>Субвенція з місцевого бюджету державному бюджету на виконання програм соціально-економічного розвитку регіонів</t>
    </r>
    <r>
      <rPr>
        <sz val="8"/>
        <color indexed="10"/>
        <rFont val="Times New Roman"/>
        <family val="1"/>
      </rPr>
      <t xml:space="preserve"> </t>
    </r>
  </si>
  <si>
    <t>0600000</t>
  </si>
  <si>
    <t>Управління  освіти і науки Рівненської обласної державної адміністрації</t>
  </si>
  <si>
    <t>0610000</t>
  </si>
  <si>
    <t>0611046</t>
  </si>
  <si>
    <t>1046</t>
  </si>
  <si>
    <t>0990</t>
  </si>
  <si>
    <t>Централізовані заходи у сфері освіти</t>
  </si>
  <si>
    <t>0611061</t>
  </si>
  <si>
    <t>1061</t>
  </si>
  <si>
    <t>0921</t>
  </si>
  <si>
    <t>Надання загальної середньої освіти закладами загальної середньої освіти</t>
  </si>
  <si>
    <t>0611062</t>
  </si>
  <si>
    <t>1062</t>
  </si>
  <si>
    <t>0922</t>
  </si>
  <si>
    <t>Надання загальної середньої освіти спеціальними закладами загальної середньої освіти для дітей, які потребують корекції фізичного та/або розумового розвитку</t>
  </si>
  <si>
    <t>0611063</t>
  </si>
  <si>
    <t>1063</t>
  </si>
  <si>
    <t>Надання загальної середньої освіти спеціалізованими закладами загальної середньої освіти</t>
  </si>
  <si>
    <t>0611094</t>
  </si>
  <si>
    <t>1094</t>
  </si>
  <si>
    <t>0930</t>
  </si>
  <si>
    <t>Підготовка кадрів закладами професійної (професійно-технічної) освіти та іншими закладами освіти за рахунок залишку коштів за освітньою субвенцією (крім залишку коштів, що мають цільове призначення, виділених відповідно до рішень Кабінету Міністрів України у попередньому бюджетному періоді)</t>
  </si>
  <si>
    <t>0617321</t>
  </si>
  <si>
    <t>0443</t>
  </si>
  <si>
    <t>Капітальний ремонт будівлі Рівненського обласного інституту післядипломної педагогічної освіти (заміна покрівлі) в м. Рівне по вул. Чорновола, 74 ( в тому числі виготовлення проектно-кошторисної документації)</t>
  </si>
  <si>
    <t>2021-2022</t>
  </si>
  <si>
    <t>0</t>
  </si>
  <si>
    <r>
      <t xml:space="preserve">Будівництво освітніх установ та закладів </t>
    </r>
    <r>
      <rPr>
        <i/>
        <sz val="12"/>
        <rFont val="Times New Roman"/>
        <family val="1"/>
      </rPr>
      <t>( з бюджету Сарненської міської  територіальної громади  Сарненського району)</t>
    </r>
  </si>
  <si>
    <t>Капітальний ремонт лабораторії на створення навчально-практичного центру діагностики та технічного обслуговування автомобілів ВПУ 22 м.Сарни по вул.Технічній,4 (літера П-2) в м .Сарни Рівненської області</t>
  </si>
  <si>
    <r>
      <t xml:space="preserve">Будівництво освітніх установ та закладів </t>
    </r>
    <r>
      <rPr>
        <i/>
        <sz val="12"/>
        <rFont val="Times New Roman"/>
        <family val="1"/>
      </rPr>
      <t>( з бюджету Млинівської селищної  територіальної громади  Дубенського району)</t>
    </r>
  </si>
  <si>
    <t>Капітальний ремонт навчально - виробничої лабораторії по технології виробництва продукції тваринництва Млинівського державного технолого - економічного коледжу по вул. І. Франка, 1 в смт. Млинів Млинівського району Рівненської області, в т.ч. проєктні роботи</t>
  </si>
  <si>
    <t>2020-2022</t>
  </si>
  <si>
    <t>0619800</t>
  </si>
  <si>
    <t>0717322</t>
  </si>
  <si>
    <t>7322</t>
  </si>
  <si>
    <t>Будівництво медичних установ та закладів</t>
  </si>
  <si>
    <t xml:space="preserve">Капітальний ремонт відділення «Педіатрія №2» стаціонарного корпусу №1 комунального підприємства «Рівненська обласна дитяча лікарня» Рівненської обласної ради, за адресою вул. Київська, 60, м. Рівне </t>
  </si>
  <si>
    <t>Капітальний ремонт будівель, стаціонарний корпус, блок 1, блок 2 (заміна вікон) комунального закладу «Рівненська обласна дитяча лікарня», вул. Київська, 60  м. Рівне (коригування)</t>
  </si>
  <si>
    <t>2018-2021</t>
  </si>
  <si>
    <t>Капітальний ремонт входу в  терапевтичний корпус ( монтаж підіймальної платформи для осіб з обмеженими можливостями при вході у терапевтичний корпус) комунального підприємства "Рівненський обласний госпіталь ветеранів війни" Рівненської обласної ради за адресою: смт. Клевань,    вул. Деражненська, 39,  Рівненського району</t>
  </si>
  <si>
    <t>0717367</t>
  </si>
  <si>
    <t>7367</t>
  </si>
  <si>
    <t>Виконання інвестиційних проектів в рамках реалізації заходів, спрямованих на розвиток системи охорони здоров'я у сільській місцевості</t>
  </si>
  <si>
    <t>за рахунок залишку субвенції з державного бюджету місцевим бюджетам на реалізацію заходів, спрямованих на розвиток системи охорони здоров"я у сільській місцевості, що утворився  на 01.01.2021 року</t>
  </si>
  <si>
    <t>за рахунок інших субвенцій з місцевих бюджетів</t>
  </si>
  <si>
    <t>0813241</t>
  </si>
  <si>
    <t>1090</t>
  </si>
  <si>
    <t>Забезпечення діяльності інших закладів у сфері соціального захисту і соціального забезпечення</t>
  </si>
  <si>
    <t>0817323</t>
  </si>
  <si>
    <t>Будівництво  установ та закладів соціальної сфери</t>
  </si>
  <si>
    <t>Капітальний ремонт даху та фасадів адміністративного будинку центру по нарахуванню та здійсненню соціальних виплат по вул.16 Липня, 79 в м.Рівне</t>
  </si>
  <si>
    <t>Виготовлення проєктно-кошторисної документації на капітальний ремонт даху 2-ого блоку житлового корпусу КЗ "Дубенський будинок-інтернат для громадян похилого віку та інвалідів" Рівненської обласної ради по вул.Широка, 3 у м.Дубно</t>
  </si>
  <si>
    <t>Капітальний ремонт пожежної водойми КЗ "Рівненський психоневрологічний інтернат" Рівненської обласної ради по вул.Лісова, 1, с.Боянівка Рівненського району</t>
  </si>
  <si>
    <t>0819800</t>
  </si>
  <si>
    <r>
      <t>Субвенція з місцевого бюджету державному бюджету на виконання програм соціально-економічного розвитку регіонів</t>
    </r>
    <r>
      <rPr>
        <b/>
        <sz val="8"/>
        <color indexed="10"/>
        <rFont val="Times New Roman"/>
        <family val="1"/>
      </rPr>
      <t xml:space="preserve"> </t>
    </r>
  </si>
  <si>
    <t>1014040</t>
  </si>
  <si>
    <t>4040</t>
  </si>
  <si>
    <t>Забезпечення діяльності музеїв i виставок</t>
  </si>
  <si>
    <t>1017324</t>
  </si>
  <si>
    <t>7324</t>
  </si>
  <si>
    <r>
      <t>Будівництво</t>
    </r>
    <r>
      <rPr>
        <sz val="12"/>
        <rFont val="Times New Roman"/>
        <family val="1"/>
      </rPr>
      <t xml:space="preserve"> установ та закладів культури</t>
    </r>
  </si>
  <si>
    <t>Ремонт системи електромереж та системи пожежогасіння у будівлях, в тому числі виготовлення проектно-кошторисної документації</t>
  </si>
  <si>
    <t>1017340</t>
  </si>
  <si>
    <t>7340</t>
  </si>
  <si>
    <t>Проектування, реставрація та охорона пам'яток архітектури</t>
  </si>
  <si>
    <t>Реставрація Державного історико-культурного заповідника м.Дубно (влаштування системи опалення та котельні на твердому паливі Надбрамного корпусу) по вул.Замковій, 7а в м.Дубно, Рівненської області</t>
  </si>
  <si>
    <t>2017-2021</t>
  </si>
  <si>
    <t xml:space="preserve">Виготовлення проектно-кошторисної документації по реставрації фасадів та даху пам’ятки архітектури національного значення XV-XVI ст. (охоронний №610-Н)  Луцька брама по вул. Данила Галицького, 32 в м. Дубно Рівненської області </t>
  </si>
  <si>
    <t>Виготовлення проектно-кошторисної документації по реставрації будівлі палацу князів Любомирських XVIII ст. (охоронний  номер 609/2) по вул. Замковій, 7а в м. Дубно Рівненської області</t>
  </si>
  <si>
    <t>2021-2023</t>
  </si>
  <si>
    <t>Реставрація пам’ятки архітектури національного значення Башта Луцька XVI ст. (ох. №604) – Музей книги та друкарства по вул. В’ячеслава Чорновола,3а в м. Острозі Рівненської області</t>
  </si>
  <si>
    <t>2017-2023</t>
  </si>
  <si>
    <t xml:space="preserve">Реставрація пам’ятки архітектури національного значення Вежа Мурована XIV ст. (ох. №602/1) – (комплекс замку князів Острозьких) по  вул. Академічній, 5а в м. Острозі Рівненської області (протиаварійні роботи – ремонт покрівлі) </t>
  </si>
  <si>
    <t>2019-2021</t>
  </si>
  <si>
    <t>Реставрація пам’ятки архітектури національного значення «Гімназія 1839 р.» (охоронний № 599/Н) м. Рівне, по  вул. Драгоманова, 19</t>
  </si>
  <si>
    <t>2018-2023</t>
  </si>
  <si>
    <t>1517310</t>
  </si>
  <si>
    <t>7310</t>
  </si>
  <si>
    <t>Будівництво об'єктів житлово-комунального господарства</t>
  </si>
  <si>
    <t xml:space="preserve">Реконструкція системи водопостачання 
в смт. Клевань Рівненського району </t>
  </si>
  <si>
    <t>2012 - 2021</t>
  </si>
  <si>
    <t>Реконструкція напірного колектора                       м. Березне Рівненської області                         (довжиною 1200 м)</t>
  </si>
  <si>
    <t>2019 - 2021</t>
  </si>
  <si>
    <t>Будівництво станції очищення господарсько-побутових вод в с. Шубків Рівненського району</t>
  </si>
  <si>
    <t>2016 - 2021</t>
  </si>
  <si>
    <r>
      <t>Будівництво</t>
    </r>
    <r>
      <rPr>
        <sz val="12"/>
        <rFont val="Times New Roman"/>
        <family val="1"/>
      </rPr>
      <t xml:space="preserve"> освітніх установ та закладів</t>
    </r>
  </si>
  <si>
    <t>Нерозподілений резерв</t>
  </si>
  <si>
    <t>Будівництво загальноосвітньої школи І-ІІІ ступенів на вул. Нова, 38 в с. Цепцевичі, Сарненського району, Рівненської області (в т.ч. коригування проектної документації)</t>
  </si>
  <si>
    <t>2019-2022</t>
  </si>
  <si>
    <t xml:space="preserve">Реконструкція будівлі Горбаківського НВК по вул. Шкільній, 8 в с. Горбаків Гощанського району Рівненської області </t>
  </si>
  <si>
    <t>2020 - 2021</t>
  </si>
  <si>
    <t xml:space="preserve">Реконструкція будівлі Жобринської ЗОШ             І-ІІІ ст. по вул. Центральній, 3 в с. Жобрин Рівненського району Рівненської області </t>
  </si>
  <si>
    <t>2018 - 2021</t>
  </si>
  <si>
    <t>Будівництво Озерецької ЗОШ І-ІІ ст. в                  с. Озерці Володимирецького району Рівненської області</t>
  </si>
  <si>
    <t>2014 - 2021</t>
  </si>
  <si>
    <t xml:space="preserve">Реконструкція ДНЗ № 3 "Веселка" по                   вул. Свободи, 21 в смт Клесів Сарненського району Рівненської області </t>
  </si>
  <si>
    <t>1517322</t>
  </si>
  <si>
    <t>Реконструкція приймального відділення Рівненської обласної клінічної лікарні за адресою:  вул. Київська, 78-г, м. Рівне (в т.ч. коригування проектної документації)</t>
  </si>
  <si>
    <t>Реконструкція будівель Рівненської обласної клінічної лікарні (головний корпус, адміністративний корпус, хірургічний корпус, кардіологічний корпус, поліклініка, стерилізаційне відділення, патанатомія (морг), патанатомія (лабораторія), харчоблок, киснева станція) за адресою :  вул. Київська, 78-г, м. Рівне (в т.ч. виготовлення проектної документації)</t>
  </si>
  <si>
    <t>Додаток 2
до розпорядження голови облдержадміністрації        
06.10.2021 № 736</t>
  </si>
</sst>
</file>

<file path=xl/styles.xml><?xml version="1.0" encoding="utf-8"?>
<styleSheet xmlns="http://schemas.openxmlformats.org/spreadsheetml/2006/main">
  <numFmts count="6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0.0"/>
    <numFmt numFmtId="197" formatCode="_-* #,##0.0\ &quot;грн.&quot;_-;\-* #,##0.0\ &quot;грн.&quot;_-;_-* &quot;-&quot;?\ &quot;грн.&quot;_-;_-@_-"/>
    <numFmt numFmtId="198" formatCode="_-* #,##0.0\ _г_р_н_._-;\-* #,##0.0\ _г_р_н_._-;_-* &quot;-&quot;?\ _г_р_н_._-;_-@_-"/>
    <numFmt numFmtId="199" formatCode="_-* #,##0.000\ _г_р_н_._-;\-* #,##0.000\ _г_р_н_._-;_-* &quot;-&quot;??\ _г_р_н_._-;_-@_-"/>
    <numFmt numFmtId="200" formatCode="_-* #,##0.0\ _г_р_н_._-;\-* #,##0.0\ _г_р_н_._-;_-* &quot;-&quot;??\ _г_р_н_._-;_-@_-"/>
    <numFmt numFmtId="201" formatCode="_-* #,##0\ _г_р_н_._-;\-* #,##0\ _г_р_н_._-;_-* &quot;-&quot;??\ _г_р_н_._-;_-@_-"/>
    <numFmt numFmtId="202" formatCode="#,##0.00\ _г_р_н_."/>
    <numFmt numFmtId="203" formatCode="#,##0.00\ &quot;грн.&quot;"/>
    <numFmt numFmtId="204" formatCode="#,##0.0\ _г_р_н_."/>
    <numFmt numFmtId="205" formatCode="#,##0\ _г_р_н_."/>
    <numFmt numFmtId="206" formatCode="_-* #,##0.00\ _г_р_н_._-;\-* #,##0.00\ _г_р_н_._-;_-* &quot;-&quot;?\ _г_р_н_._-;_-@_-"/>
    <numFmt numFmtId="207" formatCode="#,##0.0"/>
    <numFmt numFmtId="208" formatCode="_-* #,##0\ _г_р_н_._-;\-* #,##0\ _г_р_н_._-;_-* &quot;-&quot;?\ _г_р_н_._-;_-@_-"/>
    <numFmt numFmtId="209" formatCode="[$-422]d\ mmmm\ yyyy&quot; р.&quot;"/>
    <numFmt numFmtId="210" formatCode="&quot;Да&quot;;&quot;Да&quot;;&quot;Нет&quot;"/>
    <numFmt numFmtId="211" formatCode="&quot;Истина&quot;;&quot;Истина&quot;;&quot;Ложь&quot;"/>
    <numFmt numFmtId="212" formatCode="&quot;Вкл&quot;;&quot;Вкл&quot;;&quot;Выкл&quot;"/>
    <numFmt numFmtId="213" formatCode="[$€-2]\ ###,000_);[Red]\([$€-2]\ ###,000\)"/>
    <numFmt numFmtId="214" formatCode="&quot;Так&quot;;&quot;Так&quot;;&quot;Ні&quot;"/>
    <numFmt numFmtId="215" formatCode="&quot;True&quot;;&quot;True&quot;;&quot;False&quot;"/>
    <numFmt numFmtId="216" formatCode="&quot;Увімк&quot;;&quot;Увімк&quot;;&quot;Вимк&quot;"/>
    <numFmt numFmtId="217" formatCode="[$¥€-2]\ ###,000_);[Red]\([$€-2]\ ###,000\)"/>
    <numFmt numFmtId="218" formatCode="#,##0.000"/>
    <numFmt numFmtId="219" formatCode="* #,##0.00;* \-#,##0.00;* &quot;-&quot;??;@"/>
  </numFmts>
  <fonts count="79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color indexed="8"/>
      <name val="Times New Roman Cyr"/>
      <family val="1"/>
    </font>
    <font>
      <sz val="11"/>
      <name val="Times New Roman"/>
      <family val="1"/>
    </font>
    <font>
      <b/>
      <sz val="13.8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sz val="9"/>
      <name val="Times New Roman"/>
      <family val="1"/>
    </font>
    <font>
      <sz val="12"/>
      <name val="Times New Roman Cyr"/>
      <family val="1"/>
    </font>
    <font>
      <sz val="13"/>
      <name val="Times New Roman"/>
      <family val="1"/>
    </font>
    <font>
      <b/>
      <sz val="13"/>
      <name val="Times New Roman"/>
      <family val="1"/>
    </font>
    <font>
      <i/>
      <sz val="13"/>
      <name val="Times New Roman"/>
      <family val="1"/>
    </font>
    <font>
      <sz val="11"/>
      <color indexed="8"/>
      <name val="Calibri"/>
      <family val="2"/>
    </font>
    <font>
      <sz val="13"/>
      <name val="Times New Roman Cyr"/>
      <family val="0"/>
    </font>
    <font>
      <sz val="10"/>
      <name val="Times New Roman"/>
      <family val="1"/>
    </font>
    <font>
      <b/>
      <sz val="12"/>
      <name val="Times New Roman Cyr"/>
      <family val="0"/>
    </font>
    <font>
      <b/>
      <sz val="13"/>
      <color indexed="8"/>
      <name val="Times New Roman"/>
      <family val="1"/>
    </font>
    <font>
      <sz val="8"/>
      <name val="Arial Cyr"/>
      <family val="0"/>
    </font>
    <font>
      <sz val="8"/>
      <color indexed="10"/>
      <name val="Times New Roman"/>
      <family val="1"/>
    </font>
    <font>
      <i/>
      <sz val="12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sz val="12"/>
      <color indexed="10"/>
      <name val="Times New Roman"/>
      <family val="1"/>
    </font>
    <font>
      <b/>
      <sz val="8"/>
      <color indexed="10"/>
      <name val="Times New Roman"/>
      <family val="1"/>
    </font>
    <font>
      <i/>
      <sz val="12"/>
      <name val="Times New Roman Cyr"/>
      <family val="1"/>
    </font>
    <font>
      <i/>
      <sz val="12"/>
      <color indexed="10"/>
      <name val="Times New Roman"/>
      <family val="1"/>
    </font>
    <font>
      <i/>
      <sz val="12"/>
      <color indexed="8"/>
      <name val="Times New Roman"/>
      <family val="1"/>
    </font>
    <font>
      <b/>
      <i/>
      <sz val="12"/>
      <color indexed="10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sz val="18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b/>
      <sz val="12"/>
      <color indexed="10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3"/>
      <name val="Times New Roman Cyr"/>
      <family val="0"/>
    </font>
    <font>
      <sz val="14"/>
      <name val="Times New Roman"/>
      <family val="1"/>
    </font>
    <font>
      <b/>
      <sz val="10"/>
      <name val="Arial Cyr"/>
      <family val="2"/>
    </font>
    <font>
      <sz val="10"/>
      <name val="Arial"/>
      <family val="2"/>
    </font>
    <font>
      <sz val="14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44" fillId="0" borderId="0">
      <alignment/>
      <protection/>
    </xf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1" applyNumberFormat="0" applyAlignment="0" applyProtection="0"/>
    <xf numFmtId="0" fontId="65" fillId="27" borderId="2" applyNumberFormat="0" applyAlignment="0" applyProtection="0"/>
    <xf numFmtId="0" fontId="66" fillId="27" borderId="1" applyNumberFormat="0" applyAlignment="0" applyProtection="0"/>
    <xf numFmtId="0" fontId="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0" fillId="0" borderId="0">
      <alignment/>
      <protection/>
    </xf>
    <xf numFmtId="0" fontId="10" fillId="0" borderId="0">
      <alignment vertical="top"/>
      <protection/>
    </xf>
    <xf numFmtId="0" fontId="70" fillId="0" borderId="6" applyNumberFormat="0" applyFill="0" applyAlignment="0" applyProtection="0"/>
    <xf numFmtId="0" fontId="71" fillId="28" borderId="7" applyNumberFormat="0" applyAlignment="0" applyProtection="0"/>
    <xf numFmtId="0" fontId="72" fillId="0" borderId="0" applyNumberFormat="0" applyFill="0" applyBorder="0" applyAlignment="0" applyProtection="0"/>
    <xf numFmtId="0" fontId="73" fillId="29" borderId="0" applyNumberFormat="0" applyBorder="0" applyAlignment="0" applyProtection="0"/>
    <xf numFmtId="0" fontId="17" fillId="0" borderId="0" applyNumberFormat="0" applyFill="0" applyBorder="0" applyProtection="0">
      <alignment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74" fillId="30" borderId="0" applyNumberFormat="0" applyBorder="0" applyAlignment="0" applyProtection="0"/>
    <xf numFmtId="0" fontId="7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6" fillId="0" borderId="9" applyNumberFormat="0" applyFill="0" applyAlignment="0" applyProtection="0"/>
    <xf numFmtId="0" fontId="7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95" fontId="19" fillId="0" borderId="0" applyFont="0" applyFill="0" applyBorder="0" applyAlignment="0" applyProtection="0"/>
    <xf numFmtId="0" fontId="78" fillId="32" borderId="0" applyNumberFormat="0" applyBorder="0" applyAlignment="0" applyProtection="0"/>
  </cellStyleXfs>
  <cellXfs count="309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3" fontId="2" fillId="0" borderId="0" xfId="0" applyNumberFormat="1" applyFont="1" applyAlignment="1">
      <alignment vertical="center"/>
    </xf>
    <xf numFmtId="0" fontId="1" fillId="33" borderId="10" xfId="0" applyFont="1" applyFill="1" applyBorder="1" applyAlignment="1">
      <alignment vertical="top" wrapText="1"/>
    </xf>
    <xf numFmtId="2" fontId="2" fillId="33" borderId="10" xfId="0" applyNumberFormat="1" applyFont="1" applyFill="1" applyBorder="1" applyAlignment="1">
      <alignment vertical="center" wrapText="1"/>
    </xf>
    <xf numFmtId="0" fontId="1" fillId="33" borderId="10" xfId="0" applyFont="1" applyFill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justify" vertical="center" wrapText="1"/>
    </xf>
    <xf numFmtId="207" fontId="11" fillId="0" borderId="10" xfId="51" applyNumberFormat="1" applyFont="1" applyBorder="1">
      <alignment vertical="top"/>
      <protection/>
    </xf>
    <xf numFmtId="207" fontId="12" fillId="0" borderId="10" xfId="0" applyNumberFormat="1" applyFont="1" applyFill="1" applyBorder="1" applyAlignment="1" applyProtection="1">
      <alignment vertical="top"/>
      <protection/>
    </xf>
    <xf numFmtId="49" fontId="13" fillId="0" borderId="10" xfId="0" applyNumberFormat="1" applyFont="1" applyBorder="1" applyAlignment="1">
      <alignment horizontal="center" vertical="top" wrapText="1"/>
    </xf>
    <xf numFmtId="3" fontId="14" fillId="0" borderId="10" xfId="0" applyNumberFormat="1" applyFont="1" applyBorder="1" applyAlignment="1">
      <alignment horizontal="right" vertical="top" wrapText="1"/>
    </xf>
    <xf numFmtId="0" fontId="1" fillId="33" borderId="10" xfId="0" applyFont="1" applyFill="1" applyBorder="1" applyAlignment="1">
      <alignment horizontal="right" vertical="top" wrapText="1"/>
    </xf>
    <xf numFmtId="49" fontId="2" fillId="0" borderId="10" xfId="0" applyNumberFormat="1" applyFont="1" applyFill="1" applyBorder="1" applyAlignment="1">
      <alignment vertical="top" wrapText="1"/>
    </xf>
    <xf numFmtId="3" fontId="15" fillId="33" borderId="10" xfId="0" applyNumberFormat="1" applyFont="1" applyFill="1" applyBorder="1" applyAlignment="1">
      <alignment horizontal="right" vertical="center"/>
    </xf>
    <xf numFmtId="0" fontId="6" fillId="0" borderId="0" xfId="0" applyFont="1" applyAlignment="1">
      <alignment/>
    </xf>
    <xf numFmtId="49" fontId="5" fillId="0" borderId="0" xfId="0" applyNumberFormat="1" applyFont="1" applyFill="1" applyBorder="1" applyAlignment="1" applyProtection="1">
      <alignment vertical="top" wrapText="1"/>
      <protection locked="0"/>
    </xf>
    <xf numFmtId="3" fontId="15" fillId="0" borderId="10" xfId="0" applyNumberFormat="1" applyFont="1" applyFill="1" applyBorder="1" applyAlignment="1" applyProtection="1">
      <alignment vertical="top"/>
      <protection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49" fontId="13" fillId="0" borderId="10" xfId="0" applyNumberFormat="1" applyFont="1" applyBorder="1" applyAlignment="1">
      <alignment horizontal="center" vertical="top" wrapText="1"/>
    </xf>
    <xf numFmtId="49" fontId="13" fillId="0" borderId="10" xfId="0" applyNumberFormat="1" applyFont="1" applyBorder="1" applyAlignment="1">
      <alignment horizontal="left" vertical="top" wrapText="1"/>
    </xf>
    <xf numFmtId="49" fontId="13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 applyProtection="1">
      <alignment vertical="top" wrapText="1"/>
      <protection locked="0"/>
    </xf>
    <xf numFmtId="49" fontId="2" fillId="0" borderId="10" xfId="0" applyNumberFormat="1" applyFont="1" applyFill="1" applyBorder="1" applyAlignment="1">
      <alignment vertical="top" wrapText="1"/>
    </xf>
    <xf numFmtId="49" fontId="13" fillId="0" borderId="10" xfId="0" applyNumberFormat="1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vertical="center"/>
    </xf>
    <xf numFmtId="3" fontId="16" fillId="0" borderId="10" xfId="0" applyNumberFormat="1" applyFont="1" applyFill="1" applyBorder="1" applyAlignment="1">
      <alignment horizontal="center" vertical="top" wrapText="1"/>
    </xf>
    <xf numFmtId="3" fontId="14" fillId="0" borderId="10" xfId="0" applyNumberFormat="1" applyFont="1" applyFill="1" applyBorder="1" applyAlignment="1">
      <alignment horizontal="right" vertical="top" wrapText="1"/>
    </xf>
    <xf numFmtId="49" fontId="13" fillId="0" borderId="10" xfId="0" applyNumberFormat="1" applyFont="1" applyFill="1" applyBorder="1" applyAlignment="1">
      <alignment horizontal="center" vertical="top" wrapText="1"/>
    </xf>
    <xf numFmtId="3" fontId="16" fillId="0" borderId="10" xfId="0" applyNumberFormat="1" applyFont="1" applyBorder="1" applyAlignment="1">
      <alignment horizontal="right" vertical="top" wrapText="1"/>
    </xf>
    <xf numFmtId="0" fontId="1" fillId="33" borderId="10" xfId="0" applyFont="1" applyFill="1" applyBorder="1" applyAlignment="1">
      <alignment horizontal="left" vertical="top" wrapText="1"/>
    </xf>
    <xf numFmtId="3" fontId="18" fillId="0" borderId="10" xfId="0" applyNumberFormat="1" applyFont="1" applyFill="1" applyBorder="1" applyAlignment="1">
      <alignment horizontal="right" vertical="top" wrapText="1"/>
    </xf>
    <xf numFmtId="0" fontId="2" fillId="0" borderId="0" xfId="0" applyFont="1" applyAlignment="1">
      <alignment horizontal="left" vertical="center"/>
    </xf>
    <xf numFmtId="3" fontId="14" fillId="0" borderId="10" xfId="0" applyNumberFormat="1" applyFont="1" applyBorder="1" applyAlignment="1">
      <alignment horizontal="right" vertical="top" wrapText="1"/>
    </xf>
    <xf numFmtId="3" fontId="14" fillId="0" borderId="10" xfId="0" applyNumberFormat="1" applyFont="1" applyFill="1" applyBorder="1" applyAlignment="1">
      <alignment horizontal="right" vertical="top" wrapText="1"/>
    </xf>
    <xf numFmtId="49" fontId="2" fillId="0" borderId="10" xfId="0" applyNumberFormat="1" applyFont="1" applyBorder="1" applyAlignment="1" applyProtection="1">
      <alignment vertical="top" wrapText="1"/>
      <protection locked="0"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49" fontId="20" fillId="0" borderId="10" xfId="0" applyNumberFormat="1" applyFont="1" applyFill="1" applyBorder="1" applyAlignment="1">
      <alignment horizontal="center" vertical="top" wrapText="1"/>
    </xf>
    <xf numFmtId="49" fontId="20" fillId="0" borderId="10" xfId="0" applyNumberFormat="1" applyFont="1" applyFill="1" applyBorder="1" applyAlignment="1" applyProtection="1">
      <alignment vertical="top" wrapText="1"/>
      <protection locked="0"/>
    </xf>
    <xf numFmtId="3" fontId="15" fillId="0" borderId="10" xfId="0" applyNumberFormat="1" applyFont="1" applyFill="1" applyBorder="1" applyAlignment="1">
      <alignment horizontal="right" vertical="top" wrapText="1"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19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49" fontId="13" fillId="0" borderId="10" xfId="0" applyNumberFormat="1" applyFont="1" applyFill="1" applyBorder="1" applyAlignment="1" applyProtection="1">
      <alignment vertical="top" wrapText="1"/>
      <protection locked="0"/>
    </xf>
    <xf numFmtId="0" fontId="2" fillId="0" borderId="10" xfId="0" applyFont="1" applyFill="1" applyBorder="1" applyAlignment="1">
      <alignment horizontal="right" vertical="top"/>
    </xf>
    <xf numFmtId="3" fontId="2" fillId="0" borderId="10" xfId="0" applyNumberFormat="1" applyFont="1" applyFill="1" applyBorder="1" applyAlignment="1">
      <alignment horizontal="right" vertical="top"/>
    </xf>
    <xf numFmtId="4" fontId="2" fillId="0" borderId="10" xfId="0" applyNumberFormat="1" applyFont="1" applyFill="1" applyBorder="1" applyAlignment="1">
      <alignment horizontal="right" vertical="top"/>
    </xf>
    <xf numFmtId="3" fontId="16" fillId="0" borderId="10" xfId="0" applyNumberFormat="1" applyFont="1" applyFill="1" applyBorder="1" applyAlignment="1">
      <alignment horizontal="right" vertical="top" wrapText="1"/>
    </xf>
    <xf numFmtId="207" fontId="14" fillId="0" borderId="10" xfId="0" applyNumberFormat="1" applyFont="1" applyFill="1" applyBorder="1" applyAlignment="1">
      <alignment horizontal="right" vertical="top" wrapText="1"/>
    </xf>
    <xf numFmtId="0" fontId="2" fillId="34" borderId="10" xfId="0" applyFont="1" applyFill="1" applyBorder="1" applyAlignment="1">
      <alignment horizontal="center" vertical="top" wrapText="1"/>
    </xf>
    <xf numFmtId="49" fontId="2" fillId="34" borderId="10" xfId="0" applyNumberFormat="1" applyFont="1" applyFill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49" fontId="13" fillId="0" borderId="10" xfId="0" applyNumberFormat="1" applyFont="1" applyBorder="1" applyAlignment="1">
      <alignment horizontal="left" vertical="top" wrapText="1"/>
    </xf>
    <xf numFmtId="4" fontId="1" fillId="33" borderId="10" xfId="0" applyNumberFormat="1" applyFont="1" applyFill="1" applyBorder="1" applyAlignment="1">
      <alignment horizontal="right" vertical="center"/>
    </xf>
    <xf numFmtId="3" fontId="1" fillId="33" borderId="10" xfId="0" applyNumberFormat="1" applyFont="1" applyFill="1" applyBorder="1" applyAlignment="1">
      <alignment horizontal="right" vertical="center"/>
    </xf>
    <xf numFmtId="0" fontId="1" fillId="0" borderId="10" xfId="0" applyFont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right" vertical="top" wrapText="1"/>
    </xf>
    <xf numFmtId="3" fontId="2" fillId="0" borderId="10" xfId="0" applyNumberFormat="1" applyFont="1" applyFill="1" applyBorder="1" applyAlignment="1">
      <alignment horizontal="right" vertical="top" wrapText="1"/>
    </xf>
    <xf numFmtId="49" fontId="2" fillId="0" borderId="10" xfId="0" applyNumberFormat="1" applyFont="1" applyBorder="1" applyAlignment="1">
      <alignment horizontal="left" vertical="top" wrapText="1"/>
    </xf>
    <xf numFmtId="1" fontId="2" fillId="0" borderId="10" xfId="0" applyNumberFormat="1" applyFont="1" applyFill="1" applyBorder="1" applyAlignment="1" applyProtection="1">
      <alignment horizontal="right" vertical="center" wrapText="1"/>
      <protection/>
    </xf>
    <xf numFmtId="3" fontId="2" fillId="0" borderId="10" xfId="0" applyNumberFormat="1" applyFont="1" applyBorder="1" applyAlignment="1">
      <alignment horizontal="right" vertical="center" wrapText="1"/>
    </xf>
    <xf numFmtId="196" fontId="2" fillId="0" borderId="10" xfId="0" applyNumberFormat="1" applyFont="1" applyFill="1" applyBorder="1" applyAlignment="1" applyProtection="1">
      <alignment horizontal="right" vertical="center" wrapText="1"/>
      <protection/>
    </xf>
    <xf numFmtId="4" fontId="2" fillId="0" borderId="10" xfId="0" applyNumberFormat="1" applyFont="1" applyBorder="1" applyAlignment="1">
      <alignment horizontal="right" vertical="center" wrapText="1"/>
    </xf>
    <xf numFmtId="207" fontId="2" fillId="0" borderId="10" xfId="0" applyNumberFormat="1" applyFont="1" applyFill="1" applyBorder="1" applyAlignment="1" applyProtection="1">
      <alignment horizontal="right" vertical="center" wrapText="1"/>
      <protection/>
    </xf>
    <xf numFmtId="49" fontId="25" fillId="35" borderId="10" xfId="0" applyNumberFormat="1" applyFont="1" applyFill="1" applyBorder="1" applyAlignment="1">
      <alignment vertical="top" wrapText="1"/>
    </xf>
    <xf numFmtId="0" fontId="2" fillId="0" borderId="10" xfId="0" applyFont="1" applyBorder="1" applyAlignment="1">
      <alignment horizontal="right" vertical="center" wrapText="1"/>
    </xf>
    <xf numFmtId="196" fontId="25" fillId="0" borderId="10" xfId="0" applyNumberFormat="1" applyFont="1" applyBorder="1" applyAlignment="1">
      <alignment horizontal="right" vertical="center" wrapText="1"/>
    </xf>
    <xf numFmtId="207" fontId="2" fillId="0" borderId="10" xfId="0" applyNumberFormat="1" applyFont="1" applyBorder="1" applyAlignment="1">
      <alignment horizontal="right" vertical="center" wrapText="1"/>
    </xf>
    <xf numFmtId="207" fontId="2" fillId="0" borderId="10" xfId="51" applyNumberFormat="1" applyFont="1" applyBorder="1" applyAlignment="1">
      <alignment vertical="top" wrapText="1"/>
      <protection/>
    </xf>
    <xf numFmtId="0" fontId="2" fillId="0" borderId="10" xfId="0" applyFont="1" applyBorder="1" applyAlignment="1">
      <alignment horizontal="left" vertical="center" wrapText="1"/>
    </xf>
    <xf numFmtId="0" fontId="26" fillId="0" borderId="10" xfId="0" applyFont="1" applyBorder="1" applyAlignment="1">
      <alignment horizontal="right" vertical="center" wrapText="1"/>
    </xf>
    <xf numFmtId="4" fontId="26" fillId="0" borderId="10" xfId="0" applyNumberFormat="1" applyFont="1" applyBorder="1" applyAlignment="1">
      <alignment horizontal="right" vertical="center" wrapText="1"/>
    </xf>
    <xf numFmtId="196" fontId="26" fillId="0" borderId="10" xfId="0" applyNumberFormat="1" applyFont="1" applyBorder="1" applyAlignment="1">
      <alignment horizontal="right" vertical="center" wrapText="1"/>
    </xf>
    <xf numFmtId="207" fontId="27" fillId="0" borderId="10" xfId="0" applyNumberFormat="1" applyFont="1" applyBorder="1" applyAlignment="1">
      <alignment horizontal="right" vertical="center" wrapText="1"/>
    </xf>
    <xf numFmtId="0" fontId="2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 wrapText="1"/>
    </xf>
    <xf numFmtId="196" fontId="1" fillId="0" borderId="10" xfId="0" applyNumberFormat="1" applyFont="1" applyBorder="1" applyAlignment="1">
      <alignment horizontal="right" vertical="center" wrapText="1"/>
    </xf>
    <xf numFmtId="0" fontId="24" fillId="0" borderId="10" xfId="0" applyFont="1" applyBorder="1" applyAlignment="1">
      <alignment horizontal="left" vertical="center" wrapText="1"/>
    </xf>
    <xf numFmtId="0" fontId="24" fillId="0" borderId="10" xfId="0" applyFont="1" applyBorder="1" applyAlignment="1">
      <alignment horizontal="right" vertical="center" wrapText="1"/>
    </xf>
    <xf numFmtId="3" fontId="24" fillId="0" borderId="10" xfId="0" applyNumberFormat="1" applyFont="1" applyBorder="1" applyAlignment="1">
      <alignment horizontal="right" vertical="center" wrapText="1"/>
    </xf>
    <xf numFmtId="196" fontId="24" fillId="0" borderId="10" xfId="0" applyNumberFormat="1" applyFont="1" applyBorder="1" applyAlignment="1">
      <alignment horizontal="right" vertical="center" wrapText="1"/>
    </xf>
    <xf numFmtId="4" fontId="24" fillId="0" borderId="10" xfId="0" applyNumberFormat="1" applyFont="1" applyBorder="1" applyAlignment="1">
      <alignment horizontal="right" vertical="center" wrapText="1"/>
    </xf>
    <xf numFmtId="207" fontId="24" fillId="0" borderId="10" xfId="0" applyNumberFormat="1" applyFont="1" applyBorder="1" applyAlignment="1">
      <alignment horizontal="right" vertical="center" wrapText="1"/>
    </xf>
    <xf numFmtId="49" fontId="13" fillId="34" borderId="10" xfId="0" applyNumberFormat="1" applyFont="1" applyFill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>
      <alignment horizontal="left" vertical="center" wrapText="1"/>
    </xf>
    <xf numFmtId="3" fontId="2" fillId="0" borderId="10" xfId="0" applyNumberFormat="1" applyFont="1" applyFill="1" applyBorder="1" applyAlignment="1" applyProtection="1">
      <alignment horizontal="right" vertical="center" wrapText="1"/>
      <protection/>
    </xf>
    <xf numFmtId="0" fontId="2" fillId="0" borderId="10" xfId="0" applyNumberFormat="1" applyFont="1" applyFill="1" applyBorder="1" applyAlignment="1" applyProtection="1">
      <alignment horizontal="right" vertical="center" wrapText="1"/>
      <protection/>
    </xf>
    <xf numFmtId="49" fontId="13" fillId="34" borderId="10" xfId="0" applyNumberFormat="1" applyFont="1" applyFill="1" applyBorder="1" applyAlignment="1" applyProtection="1">
      <alignment vertical="top" wrapText="1"/>
      <protection locked="0"/>
    </xf>
    <xf numFmtId="207" fontId="25" fillId="0" borderId="10" xfId="51" applyNumberFormat="1" applyFont="1" applyBorder="1">
      <alignment vertical="top"/>
      <protection/>
    </xf>
    <xf numFmtId="4" fontId="13" fillId="0" borderId="10" xfId="0" applyNumberFormat="1" applyFont="1" applyFill="1" applyBorder="1" applyAlignment="1">
      <alignment horizontal="right" vertical="top" wrapText="1"/>
    </xf>
    <xf numFmtId="3" fontId="13" fillId="0" borderId="10" xfId="0" applyNumberFormat="1" applyFont="1" applyFill="1" applyBorder="1" applyAlignment="1">
      <alignment horizontal="right" vertical="top" wrapText="1"/>
    </xf>
    <xf numFmtId="4" fontId="2" fillId="0" borderId="0" xfId="0" applyNumberFormat="1" applyFont="1" applyAlignment="1">
      <alignment vertical="center"/>
    </xf>
    <xf numFmtId="49" fontId="29" fillId="0" borderId="10" xfId="0" applyNumberFormat="1" applyFont="1" applyFill="1" applyBorder="1" applyAlignment="1">
      <alignment horizontal="center" vertical="top" wrapText="1"/>
    </xf>
    <xf numFmtId="4" fontId="2" fillId="0" borderId="10" xfId="0" applyNumberFormat="1" applyFont="1" applyFill="1" applyBorder="1" applyAlignment="1">
      <alignment horizontal="right" vertical="top" wrapText="1"/>
    </xf>
    <xf numFmtId="3" fontId="24" fillId="0" borderId="10" xfId="0" applyNumberFormat="1" applyFont="1" applyFill="1" applyBorder="1" applyAlignment="1">
      <alignment horizontal="center" vertical="top" wrapText="1"/>
    </xf>
    <xf numFmtId="0" fontId="24" fillId="34" borderId="10" xfId="0" applyNumberFormat="1" applyFont="1" applyFill="1" applyBorder="1" applyAlignment="1" applyProtection="1">
      <alignment horizontal="left" vertical="center" wrapText="1"/>
      <protection/>
    </xf>
    <xf numFmtId="207" fontId="24" fillId="34" borderId="10" xfId="0" applyNumberFormat="1" applyFont="1" applyFill="1" applyBorder="1" applyAlignment="1" applyProtection="1">
      <alignment vertical="center"/>
      <protection/>
    </xf>
    <xf numFmtId="207" fontId="30" fillId="0" borderId="10" xfId="0" applyNumberFormat="1" applyFont="1" applyFill="1" applyBorder="1" applyAlignment="1" applyProtection="1">
      <alignment vertical="top"/>
      <protection/>
    </xf>
    <xf numFmtId="207" fontId="24" fillId="0" borderId="10" xfId="0" applyNumberFormat="1" applyFont="1" applyFill="1" applyBorder="1" applyAlignment="1" applyProtection="1">
      <alignment vertical="top"/>
      <protection/>
    </xf>
    <xf numFmtId="4" fontId="24" fillId="0" borderId="10" xfId="0" applyNumberFormat="1" applyFont="1" applyFill="1" applyBorder="1" applyAlignment="1" applyProtection="1">
      <alignment vertical="center" wrapText="1"/>
      <protection/>
    </xf>
    <xf numFmtId="3" fontId="1" fillId="0" borderId="10" xfId="0" applyNumberFormat="1" applyFont="1" applyFill="1" applyBorder="1" applyAlignment="1" applyProtection="1">
      <alignment vertical="top"/>
      <protection/>
    </xf>
    <xf numFmtId="0" fontId="31" fillId="34" borderId="10" xfId="0" applyFont="1" applyFill="1" applyBorder="1" applyAlignment="1">
      <alignment horizontal="left" vertical="center" wrapText="1"/>
    </xf>
    <xf numFmtId="0" fontId="24" fillId="34" borderId="10" xfId="0" applyFont="1" applyFill="1" applyBorder="1" applyAlignment="1">
      <alignment horizontal="left" vertical="center" wrapText="1"/>
    </xf>
    <xf numFmtId="0" fontId="24" fillId="34" borderId="10" xfId="0" applyFont="1" applyFill="1" applyBorder="1" applyAlignment="1">
      <alignment vertical="center" wrapText="1"/>
    </xf>
    <xf numFmtId="4" fontId="24" fillId="34" borderId="10" xfId="0" applyNumberFormat="1" applyFont="1" applyFill="1" applyBorder="1" applyAlignment="1">
      <alignment vertical="center" wrapText="1"/>
    </xf>
    <xf numFmtId="196" fontId="24" fillId="0" borderId="10" xfId="0" applyNumberFormat="1" applyFont="1" applyBorder="1" applyAlignment="1">
      <alignment vertical="center" wrapText="1"/>
    </xf>
    <xf numFmtId="4" fontId="2" fillId="0" borderId="10" xfId="0" applyNumberFormat="1" applyFont="1" applyFill="1" applyBorder="1" applyAlignment="1">
      <alignment vertical="center"/>
    </xf>
    <xf numFmtId="0" fontId="31" fillId="0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vertical="center" wrapText="1"/>
    </xf>
    <xf numFmtId="4" fontId="24" fillId="0" borderId="10" xfId="0" applyNumberFormat="1" applyFont="1" applyFill="1" applyBorder="1" applyAlignment="1">
      <alignment vertical="center" wrapText="1"/>
    </xf>
    <xf numFmtId="196" fontId="24" fillId="0" borderId="10" xfId="0" applyNumberFormat="1" applyFont="1" applyFill="1" applyBorder="1" applyAlignment="1">
      <alignment vertical="center" wrapText="1"/>
    </xf>
    <xf numFmtId="0" fontId="24" fillId="36" borderId="10" xfId="0" applyNumberFormat="1" applyFont="1" applyFill="1" applyBorder="1" applyAlignment="1" applyProtection="1">
      <alignment horizontal="left" vertical="center" wrapText="1"/>
      <protection/>
    </xf>
    <xf numFmtId="207" fontId="6" fillId="0" borderId="10" xfId="0" applyNumberFormat="1" applyFont="1" applyFill="1" applyBorder="1" applyAlignment="1" applyProtection="1">
      <alignment horizontal="left" vertical="center" wrapText="1"/>
      <protection/>
    </xf>
    <xf numFmtId="4" fontId="2" fillId="34" borderId="10" xfId="0" applyNumberFormat="1" applyFont="1" applyFill="1" applyBorder="1" applyAlignment="1" applyProtection="1">
      <alignment vertical="center" wrapText="1"/>
      <protection/>
    </xf>
    <xf numFmtId="207" fontId="2" fillId="34" borderId="10" xfId="0" applyNumberFormat="1" applyFont="1" applyFill="1" applyBorder="1" applyAlignment="1" applyProtection="1">
      <alignment vertical="center"/>
      <protection/>
    </xf>
    <xf numFmtId="3" fontId="32" fillId="34" borderId="10" xfId="0" applyNumberFormat="1" applyFont="1" applyFill="1" applyBorder="1" applyAlignment="1" applyProtection="1">
      <alignment vertical="center" wrapText="1"/>
      <protection/>
    </xf>
    <xf numFmtId="4" fontId="26" fillId="34" borderId="10" xfId="0" applyNumberFormat="1" applyFont="1" applyFill="1" applyBorder="1" applyAlignment="1" applyProtection="1">
      <alignment vertical="center" wrapText="1"/>
      <protection/>
    </xf>
    <xf numFmtId="207" fontId="26" fillId="34" borderId="10" xfId="0" applyNumberFormat="1" applyFont="1" applyFill="1" applyBorder="1" applyAlignment="1" applyProtection="1">
      <alignment vertical="center" wrapText="1"/>
      <protection/>
    </xf>
    <xf numFmtId="4" fontId="24" fillId="34" borderId="10" xfId="0" applyNumberFormat="1" applyFont="1" applyFill="1" applyBorder="1" applyAlignment="1" applyProtection="1">
      <alignment vertical="center" wrapText="1"/>
      <protection/>
    </xf>
    <xf numFmtId="0" fontId="33" fillId="0" borderId="10" xfId="0" applyFont="1" applyBorder="1" applyAlignment="1">
      <alignment vertical="center" wrapText="1"/>
    </xf>
    <xf numFmtId="4" fontId="2" fillId="34" borderId="10" xfId="0" applyNumberFormat="1" applyFont="1" applyFill="1" applyBorder="1" applyAlignment="1">
      <alignment vertical="center"/>
    </xf>
    <xf numFmtId="207" fontId="33" fillId="0" borderId="10" xfId="0" applyNumberFormat="1" applyFont="1" applyFill="1" applyBorder="1" applyAlignment="1" applyProtection="1">
      <alignment horizontal="left" vertical="center" wrapText="1"/>
      <protection/>
    </xf>
    <xf numFmtId="207" fontId="24" fillId="0" borderId="10" xfId="0" applyNumberFormat="1" applyFont="1" applyFill="1" applyBorder="1" applyAlignment="1" applyProtection="1">
      <alignment horizontal="right" vertical="center" wrapText="1"/>
      <protection/>
    </xf>
    <xf numFmtId="207" fontId="24" fillId="34" borderId="10" xfId="0" applyNumberFormat="1" applyFont="1" applyFill="1" applyBorder="1" applyAlignment="1" applyProtection="1">
      <alignment horizontal="right" vertical="center" wrapText="1"/>
      <protection/>
    </xf>
    <xf numFmtId="4" fontId="24" fillId="0" borderId="10" xfId="0" applyNumberFormat="1" applyFont="1" applyFill="1" applyBorder="1" applyAlignment="1" applyProtection="1">
      <alignment horizontal="right" vertical="center" wrapText="1"/>
      <protection/>
    </xf>
    <xf numFmtId="0" fontId="33" fillId="0" borderId="10" xfId="0" applyFont="1" applyBorder="1" applyAlignment="1">
      <alignment horizontal="left" vertical="center" wrapText="1"/>
    </xf>
    <xf numFmtId="0" fontId="24" fillId="0" borderId="10" xfId="0" applyFont="1" applyBorder="1" applyAlignment="1">
      <alignment vertical="center" wrapText="1"/>
    </xf>
    <xf numFmtId="4" fontId="24" fillId="0" borderId="10" xfId="0" applyNumberFormat="1" applyFont="1" applyBorder="1" applyAlignment="1">
      <alignment vertical="center" wrapText="1"/>
    </xf>
    <xf numFmtId="4" fontId="2" fillId="0" borderId="10" xfId="0" applyNumberFormat="1" applyFont="1" applyBorder="1" applyAlignment="1">
      <alignment vertical="center" wrapText="1"/>
    </xf>
    <xf numFmtId="3" fontId="26" fillId="0" borderId="10" xfId="0" applyNumberFormat="1" applyFont="1" applyFill="1" applyBorder="1" applyAlignment="1" applyProtection="1">
      <alignment horizontal="right" vertical="center" wrapText="1"/>
      <protection/>
    </xf>
    <xf numFmtId="0" fontId="6" fillId="0" borderId="10" xfId="0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horizontal="right" vertical="center" wrapText="1"/>
    </xf>
    <xf numFmtId="0" fontId="33" fillId="0" borderId="10" xfId="0" applyFont="1" applyFill="1" applyBorder="1" applyAlignment="1">
      <alignment horizontal="left" vertical="center" wrapText="1"/>
    </xf>
    <xf numFmtId="0" fontId="24" fillId="34" borderId="10" xfId="0" applyFont="1" applyFill="1" applyBorder="1" applyAlignment="1">
      <alignment horizontal="right" vertical="center" wrapText="1"/>
    </xf>
    <xf numFmtId="0" fontId="26" fillId="0" borderId="10" xfId="0" applyFont="1" applyFill="1" applyBorder="1" applyAlignment="1">
      <alignment horizontal="left" vertical="center" wrapText="1"/>
    </xf>
    <xf numFmtId="0" fontId="26" fillId="34" borderId="10" xfId="0" applyFont="1" applyFill="1" applyBorder="1" applyAlignment="1">
      <alignment horizontal="left" vertical="center" wrapText="1"/>
    </xf>
    <xf numFmtId="4" fontId="26" fillId="34" borderId="10" xfId="0" applyNumberFormat="1" applyFont="1" applyFill="1" applyBorder="1" applyAlignment="1" applyProtection="1">
      <alignment horizontal="center" vertical="center" wrapText="1"/>
      <protection/>
    </xf>
    <xf numFmtId="207" fontId="26" fillId="34" borderId="10" xfId="0" applyNumberFormat="1" applyFont="1" applyFill="1" applyBorder="1" applyAlignment="1" applyProtection="1">
      <alignment horizontal="center" vertical="center" wrapText="1"/>
      <protection/>
    </xf>
    <xf numFmtId="3" fontId="26" fillId="0" borderId="10" xfId="0" applyNumberFormat="1" applyFont="1" applyFill="1" applyBorder="1" applyAlignment="1" applyProtection="1">
      <alignment horizontal="center" vertical="center" wrapText="1"/>
      <protection/>
    </xf>
    <xf numFmtId="3" fontId="24" fillId="34" borderId="10" xfId="0" applyNumberFormat="1" applyFont="1" applyFill="1" applyBorder="1" applyAlignment="1" applyProtection="1">
      <alignment horizontal="right" vertical="center" wrapText="1"/>
      <protection/>
    </xf>
    <xf numFmtId="4" fontId="24" fillId="34" borderId="10" xfId="0" applyNumberFormat="1" applyFont="1" applyFill="1" applyBorder="1" applyAlignment="1" applyProtection="1">
      <alignment horizontal="right" vertical="center" wrapText="1"/>
      <protection/>
    </xf>
    <xf numFmtId="1" fontId="24" fillId="34" borderId="10" xfId="0" applyNumberFormat="1" applyFont="1" applyFill="1" applyBorder="1" applyAlignment="1" applyProtection="1">
      <alignment horizontal="right" vertical="center" wrapText="1"/>
      <protection/>
    </xf>
    <xf numFmtId="0" fontId="34" fillId="0" borderId="10" xfId="0" applyFont="1" applyBorder="1" applyAlignment="1">
      <alignment horizontal="left" vertical="center" wrapText="1"/>
    </xf>
    <xf numFmtId="3" fontId="26" fillId="34" borderId="10" xfId="0" applyNumberFormat="1" applyFont="1" applyFill="1" applyBorder="1" applyAlignment="1" applyProtection="1">
      <alignment horizontal="right" vertical="center" wrapText="1"/>
      <protection/>
    </xf>
    <xf numFmtId="207" fontId="26" fillId="34" borderId="10" xfId="0" applyNumberFormat="1" applyFont="1" applyFill="1" applyBorder="1" applyAlignment="1" applyProtection="1">
      <alignment horizontal="right" vertical="center" wrapText="1"/>
      <protection/>
    </xf>
    <xf numFmtId="4" fontId="2" fillId="34" borderId="10" xfId="0" applyNumberFormat="1" applyFont="1" applyFill="1" applyBorder="1" applyAlignment="1" applyProtection="1">
      <alignment horizontal="right" vertical="center" wrapText="1"/>
      <protection/>
    </xf>
    <xf numFmtId="0" fontId="33" fillId="0" borderId="10" xfId="0" applyFont="1" applyBorder="1" applyAlignment="1">
      <alignment horizontal="justify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1" fillId="34" borderId="10" xfId="0" applyFont="1" applyFill="1" applyBorder="1" applyAlignment="1">
      <alignment horizontal="left" vertical="center" wrapText="1"/>
    </xf>
    <xf numFmtId="3" fontId="26" fillId="34" borderId="10" xfId="0" applyNumberFormat="1" applyFont="1" applyFill="1" applyBorder="1" applyAlignment="1" applyProtection="1">
      <alignment horizontal="center" vertical="center" wrapText="1"/>
      <protection/>
    </xf>
    <xf numFmtId="3" fontId="24" fillId="0" borderId="10" xfId="0" applyNumberFormat="1" applyFont="1" applyFill="1" applyBorder="1" applyAlignment="1" applyProtection="1">
      <alignment horizontal="right" vertical="center" wrapText="1"/>
      <protection/>
    </xf>
    <xf numFmtId="0" fontId="2" fillId="0" borderId="10" xfId="0" applyNumberFormat="1" applyFont="1" applyBorder="1" applyAlignment="1">
      <alignment vertical="top" wrapText="1"/>
    </xf>
    <xf numFmtId="4" fontId="2" fillId="0" borderId="10" xfId="0" applyNumberFormat="1" applyFont="1" applyFill="1" applyBorder="1" applyAlignment="1" applyProtection="1">
      <alignment horizontal="right" vertical="center" wrapText="1"/>
      <protection/>
    </xf>
    <xf numFmtId="207" fontId="2" fillId="0" borderId="10" xfId="0" applyNumberFormat="1" applyFont="1" applyFill="1" applyBorder="1" applyAlignment="1" applyProtection="1">
      <alignment vertical="top"/>
      <protection/>
    </xf>
    <xf numFmtId="4" fontId="1" fillId="0" borderId="10" xfId="0" applyNumberFormat="1" applyFont="1" applyFill="1" applyBorder="1" applyAlignment="1" applyProtection="1">
      <alignment vertical="top"/>
      <protection/>
    </xf>
    <xf numFmtId="0" fontId="19" fillId="0" borderId="0" xfId="0" applyNumberFormat="1" applyFont="1" applyFill="1" applyAlignment="1" applyProtection="1">
      <alignment/>
      <protection/>
    </xf>
    <xf numFmtId="0" fontId="19" fillId="0" borderId="0" xfId="0" applyFont="1" applyFill="1" applyAlignment="1">
      <alignment/>
    </xf>
    <xf numFmtId="0" fontId="35" fillId="0" borderId="0" xfId="0" applyNumberFormat="1" applyFont="1" applyFill="1" applyBorder="1" applyAlignment="1" applyProtection="1">
      <alignment horizontal="center" vertical="top" wrapText="1"/>
      <protection/>
    </xf>
    <xf numFmtId="4" fontId="35" fillId="0" borderId="0" xfId="0" applyNumberFormat="1" applyFont="1" applyFill="1" applyBorder="1" applyAlignment="1" applyProtection="1">
      <alignment horizontal="center" vertical="top" wrapText="1"/>
      <protection/>
    </xf>
    <xf numFmtId="0" fontId="19" fillId="0" borderId="11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4" fontId="19" fillId="0" borderId="0" xfId="0" applyNumberFormat="1" applyFont="1" applyFill="1" applyBorder="1" applyAlignment="1">
      <alignment horizontal="center"/>
    </xf>
    <xf numFmtId="4" fontId="36" fillId="0" borderId="0" xfId="0" applyNumberFormat="1" applyFont="1" applyFill="1" applyBorder="1" applyAlignment="1" applyProtection="1">
      <alignment horizontal="center" vertical="top"/>
      <protection/>
    </xf>
    <xf numFmtId="4" fontId="37" fillId="0" borderId="11" xfId="0" applyNumberFormat="1" applyFont="1" applyFill="1" applyBorder="1" applyAlignment="1" applyProtection="1">
      <alignment horizontal="right" vertical="center"/>
      <protection/>
    </xf>
    <xf numFmtId="0" fontId="19" fillId="0" borderId="0" xfId="0" applyNumberFormat="1" applyFont="1" applyFill="1" applyBorder="1" applyAlignment="1" applyProtection="1">
      <alignment/>
      <protection/>
    </xf>
    <xf numFmtId="4" fontId="9" fillId="0" borderId="10" xfId="0" applyNumberFormat="1" applyFont="1" applyBorder="1" applyAlignment="1">
      <alignment horizontal="center" vertical="center" wrapText="1"/>
    </xf>
    <xf numFmtId="3" fontId="9" fillId="0" borderId="10" xfId="0" applyNumberFormat="1" applyFont="1" applyBorder="1" applyAlignment="1">
      <alignment horizontal="center" vertical="center" wrapText="1"/>
    </xf>
    <xf numFmtId="3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9" fillId="37" borderId="0" xfId="0" applyNumberFormat="1" applyFont="1" applyFill="1" applyAlignment="1" applyProtection="1">
      <alignment/>
      <protection/>
    </xf>
    <xf numFmtId="49" fontId="20" fillId="37" borderId="10" xfId="0" applyNumberFormat="1" applyFont="1" applyFill="1" applyBorder="1" applyAlignment="1">
      <alignment horizontal="center" vertical="top" wrapText="1"/>
    </xf>
    <xf numFmtId="49" fontId="1" fillId="37" borderId="10" xfId="0" applyNumberFormat="1" applyFont="1" applyFill="1" applyBorder="1" applyAlignment="1">
      <alignment horizontal="center" vertical="center" wrapText="1"/>
    </xf>
    <xf numFmtId="49" fontId="20" fillId="37" borderId="10" xfId="0" applyNumberFormat="1" applyFont="1" applyFill="1" applyBorder="1" applyAlignment="1">
      <alignment vertical="top" wrapText="1"/>
    </xf>
    <xf numFmtId="207" fontId="1" fillId="37" borderId="10" xfId="51" applyNumberFormat="1" applyFont="1" applyFill="1" applyBorder="1" applyAlignment="1">
      <alignment horizontal="center" vertical="center"/>
      <protection/>
    </xf>
    <xf numFmtId="4" fontId="1" fillId="37" borderId="10" xfId="51" applyNumberFormat="1" applyFont="1" applyFill="1" applyBorder="1">
      <alignment vertical="top"/>
      <protection/>
    </xf>
    <xf numFmtId="0" fontId="19" fillId="37" borderId="0" xfId="0" applyFont="1" applyFill="1" applyAlignment="1">
      <alignment/>
    </xf>
    <xf numFmtId="4" fontId="1" fillId="0" borderId="10" xfId="51" applyNumberFormat="1" applyFont="1" applyBorder="1">
      <alignment vertical="top"/>
      <protection/>
    </xf>
    <xf numFmtId="4" fontId="2" fillId="0" borderId="10" xfId="51" applyNumberFormat="1" applyFont="1" applyBorder="1">
      <alignment vertical="top"/>
      <protection/>
    </xf>
    <xf numFmtId="49" fontId="20" fillId="37" borderId="10" xfId="56" applyNumberFormat="1" applyFont="1" applyFill="1" applyBorder="1" applyAlignment="1">
      <alignment horizontal="center" vertical="top" wrapText="1"/>
    </xf>
    <xf numFmtId="49" fontId="20" fillId="37" borderId="10" xfId="0" applyNumberFormat="1" applyFont="1" applyFill="1" applyBorder="1" applyAlignment="1">
      <alignment vertical="top" wrapText="1"/>
    </xf>
    <xf numFmtId="4" fontId="1" fillId="37" borderId="10" xfId="51" applyNumberFormat="1" applyFont="1" applyFill="1" applyBorder="1" applyAlignment="1">
      <alignment horizontal="right" vertical="center"/>
      <protection/>
    </xf>
    <xf numFmtId="49" fontId="13" fillId="0" borderId="10" xfId="56" applyNumberFormat="1" applyFont="1" applyBorder="1" applyAlignment="1">
      <alignment horizontal="center" vertical="top" wrapText="1"/>
    </xf>
    <xf numFmtId="49" fontId="13" fillId="0" borderId="10" xfId="56" applyNumberFormat="1" applyFont="1" applyFill="1" applyBorder="1" applyAlignment="1">
      <alignment horizontal="center" vertical="top" wrapText="1"/>
    </xf>
    <xf numFmtId="49" fontId="2" fillId="0" borderId="10" xfId="56" applyNumberFormat="1" applyFont="1" applyFill="1" applyBorder="1" applyAlignment="1" applyProtection="1">
      <alignment vertical="top" wrapText="1"/>
      <protection locked="0"/>
    </xf>
    <xf numFmtId="0" fontId="2" fillId="0" borderId="10" xfId="56" applyNumberFormat="1" applyFont="1" applyBorder="1" applyAlignment="1" applyProtection="1">
      <alignment vertical="top" wrapText="1"/>
      <protection locked="0"/>
    </xf>
    <xf numFmtId="49" fontId="2" fillId="0" borderId="10" xfId="56" applyNumberFormat="1" applyFont="1" applyFill="1" applyBorder="1" applyAlignment="1">
      <alignment vertical="top" wrapText="1"/>
    </xf>
    <xf numFmtId="4" fontId="1" fillId="0" borderId="10" xfId="0" applyNumberFormat="1" applyFont="1" applyFill="1" applyBorder="1" applyAlignment="1">
      <alignment horizontal="right" vertical="top" wrapText="1"/>
    </xf>
    <xf numFmtId="4" fontId="2" fillId="0" borderId="10" xfId="51" applyNumberFormat="1" applyFont="1" applyBorder="1" applyAlignment="1">
      <alignment horizontal="right" vertical="top"/>
      <protection/>
    </xf>
    <xf numFmtId="49" fontId="20" fillId="37" borderId="10" xfId="0" applyNumberFormat="1" applyFont="1" applyFill="1" applyBorder="1" applyAlignment="1" applyProtection="1">
      <alignment vertical="top" wrapText="1"/>
      <protection locked="0"/>
    </xf>
    <xf numFmtId="4" fontId="1" fillId="37" borderId="10" xfId="51" applyNumberFormat="1" applyFont="1" applyFill="1" applyBorder="1" applyAlignment="1">
      <alignment horizontal="right" vertical="top"/>
      <protection/>
    </xf>
    <xf numFmtId="207" fontId="2" fillId="0" borderId="10" xfId="51" applyNumberFormat="1" applyFont="1" applyBorder="1" applyAlignment="1">
      <alignment horizontal="left" vertical="top" wrapText="1"/>
      <protection/>
    </xf>
    <xf numFmtId="0" fontId="2" fillId="0" borderId="10" xfId="0" applyFont="1" applyBorder="1" applyAlignment="1">
      <alignment horizontal="left" wrapText="1"/>
    </xf>
    <xf numFmtId="207" fontId="1" fillId="37" borderId="10" xfId="51" applyNumberFormat="1" applyFont="1" applyFill="1" applyBorder="1" applyAlignment="1">
      <alignment horizontal="right" vertical="center"/>
      <protection/>
    </xf>
    <xf numFmtId="4" fontId="38" fillId="0" borderId="10" xfId="51" applyNumberFormat="1" applyFont="1" applyBorder="1">
      <alignment vertical="top"/>
      <protection/>
    </xf>
    <xf numFmtId="49" fontId="2" fillId="0" borderId="10" xfId="0" applyNumberFormat="1" applyFont="1" applyBorder="1" applyAlignment="1" applyProtection="1">
      <alignment vertical="top" wrapText="1"/>
      <protection locked="0"/>
    </xf>
    <xf numFmtId="4" fontId="27" fillId="0" borderId="10" xfId="51" applyNumberFormat="1" applyFont="1" applyBorder="1">
      <alignment vertical="top"/>
      <protection/>
    </xf>
    <xf numFmtId="49" fontId="6" fillId="0" borderId="10" xfId="0" applyNumberFormat="1" applyFont="1" applyBorder="1" applyAlignment="1">
      <alignment horizontal="center" vertical="center" wrapText="1"/>
    </xf>
    <xf numFmtId="0" fontId="36" fillId="0" borderId="10" xfId="0" applyFont="1" applyBorder="1" applyAlignment="1">
      <alignment horizontal="justify" vertical="center" wrapText="1"/>
    </xf>
    <xf numFmtId="207" fontId="39" fillId="0" borderId="10" xfId="0" applyNumberFormat="1" applyFont="1" applyBorder="1" applyAlignment="1">
      <alignment vertical="justify"/>
    </xf>
    <xf numFmtId="4" fontId="40" fillId="0" borderId="10" xfId="0" applyNumberFormat="1" applyFont="1" applyBorder="1" applyAlignment="1">
      <alignment vertical="justify"/>
    </xf>
    <xf numFmtId="4" fontId="19" fillId="0" borderId="0" xfId="0" applyNumberFormat="1" applyFont="1" applyFill="1" applyAlignment="1" applyProtection="1">
      <alignment/>
      <protection/>
    </xf>
    <xf numFmtId="4" fontId="5" fillId="0" borderId="0" xfId="0" applyNumberFormat="1" applyFont="1" applyFill="1" applyBorder="1" applyAlignment="1" applyProtection="1">
      <alignment vertical="top" wrapText="1"/>
      <protection locked="0"/>
    </xf>
    <xf numFmtId="0" fontId="19" fillId="0" borderId="0" xfId="0" applyNumberFormat="1" applyFont="1" applyFill="1" applyBorder="1" applyAlignment="1" applyProtection="1">
      <alignment vertical="center" wrapText="1"/>
      <protection/>
    </xf>
    <xf numFmtId="0" fontId="24" fillId="0" borderId="10" xfId="57" applyFont="1" applyBorder="1" applyAlignment="1">
      <alignment horizontal="left" vertical="center" wrapText="1"/>
      <protection/>
    </xf>
    <xf numFmtId="4" fontId="18" fillId="0" borderId="10" xfId="0" applyNumberFormat="1" applyFont="1" applyFill="1" applyBorder="1" applyAlignment="1">
      <alignment horizontal="right" vertical="top" wrapText="1"/>
    </xf>
    <xf numFmtId="4" fontId="18" fillId="0" borderId="10" xfId="0" applyNumberFormat="1" applyFont="1" applyFill="1" applyBorder="1" applyAlignment="1">
      <alignment horizontal="center" vertical="top" wrapText="1"/>
    </xf>
    <xf numFmtId="0" fontId="1" fillId="33" borderId="10" xfId="57" applyFont="1" applyFill="1" applyBorder="1" applyAlignment="1">
      <alignment horizontal="center" vertical="top" wrapText="1"/>
      <protection/>
    </xf>
    <xf numFmtId="0" fontId="1" fillId="33" borderId="10" xfId="57" applyFont="1" applyFill="1" applyBorder="1" applyAlignment="1">
      <alignment horizontal="right" vertical="top" wrapText="1"/>
      <protection/>
    </xf>
    <xf numFmtId="0" fontId="1" fillId="33" borderId="10" xfId="57" applyFont="1" applyFill="1" applyBorder="1" applyAlignment="1">
      <alignment vertical="top" wrapText="1"/>
      <protection/>
    </xf>
    <xf numFmtId="2" fontId="2" fillId="33" borderId="10" xfId="57" applyNumberFormat="1" applyFont="1" applyFill="1" applyBorder="1" applyAlignment="1">
      <alignment vertical="center" wrapText="1"/>
      <protection/>
    </xf>
    <xf numFmtId="4" fontId="1" fillId="33" borderId="10" xfId="57" applyNumberFormat="1" applyFont="1" applyFill="1" applyBorder="1" applyAlignment="1">
      <alignment horizontal="right" vertical="center"/>
      <protection/>
    </xf>
    <xf numFmtId="3" fontId="1" fillId="33" borderId="10" xfId="57" applyNumberFormat="1" applyFont="1" applyFill="1" applyBorder="1" applyAlignment="1">
      <alignment horizontal="right" vertical="center"/>
      <protection/>
    </xf>
    <xf numFmtId="0" fontId="2" fillId="0" borderId="10" xfId="57" applyFont="1" applyBorder="1" applyAlignment="1">
      <alignment horizontal="right" vertical="center" wrapText="1"/>
      <protection/>
    </xf>
    <xf numFmtId="4" fontId="2" fillId="0" borderId="10" xfId="57" applyNumberFormat="1" applyFont="1" applyBorder="1" applyAlignment="1">
      <alignment horizontal="right" vertical="center" wrapText="1"/>
      <protection/>
    </xf>
    <xf numFmtId="196" fontId="2" fillId="0" borderId="10" xfId="57" applyNumberFormat="1" applyFont="1" applyFill="1" applyBorder="1" applyAlignment="1" applyProtection="1">
      <alignment horizontal="right" vertical="center" wrapText="1"/>
      <protection/>
    </xf>
    <xf numFmtId="207" fontId="2" fillId="0" borderId="10" xfId="57" applyNumberFormat="1" applyFont="1" applyBorder="1" applyAlignment="1">
      <alignment horizontal="right" vertical="center" wrapText="1"/>
      <protection/>
    </xf>
    <xf numFmtId="207" fontId="24" fillId="0" borderId="10" xfId="51" applyNumberFormat="1" applyFont="1" applyBorder="1" applyAlignment="1">
      <alignment vertical="top" wrapText="1"/>
      <protection/>
    </xf>
    <xf numFmtId="4" fontId="24" fillId="0" borderId="10" xfId="57" applyNumberFormat="1" applyFont="1" applyBorder="1" applyAlignment="1">
      <alignment horizontal="right" vertical="center" wrapText="1"/>
      <protection/>
    </xf>
    <xf numFmtId="49" fontId="13" fillId="0" borderId="10" xfId="57" applyNumberFormat="1" applyFont="1" applyBorder="1" applyAlignment="1">
      <alignment horizontal="center" vertical="top" wrapText="1"/>
      <protection/>
    </xf>
    <xf numFmtId="49" fontId="13" fillId="0" borderId="10" xfId="57" applyNumberFormat="1" applyFont="1" applyBorder="1" applyAlignment="1">
      <alignment horizontal="center" vertical="top" wrapText="1"/>
      <protection/>
    </xf>
    <xf numFmtId="0" fontId="2" fillId="0" borderId="10" xfId="57" applyFont="1" applyBorder="1" applyAlignment="1">
      <alignment horizontal="left" vertical="center" wrapText="1"/>
      <protection/>
    </xf>
    <xf numFmtId="0" fontId="26" fillId="0" borderId="10" xfId="57" applyFont="1" applyBorder="1" applyAlignment="1">
      <alignment horizontal="right" vertical="center" wrapText="1"/>
      <protection/>
    </xf>
    <xf numFmtId="4" fontId="26" fillId="0" borderId="10" xfId="57" applyNumberFormat="1" applyFont="1" applyBorder="1" applyAlignment="1">
      <alignment horizontal="right" vertical="center" wrapText="1"/>
      <protection/>
    </xf>
    <xf numFmtId="196" fontId="26" fillId="0" borderId="10" xfId="57" applyNumberFormat="1" applyFont="1" applyBorder="1" applyAlignment="1">
      <alignment horizontal="right" vertical="center" wrapText="1"/>
      <protection/>
    </xf>
    <xf numFmtId="207" fontId="27" fillId="0" borderId="10" xfId="57" applyNumberFormat="1" applyFont="1" applyBorder="1" applyAlignment="1">
      <alignment horizontal="right" vertical="center" wrapText="1"/>
      <protection/>
    </xf>
    <xf numFmtId="196" fontId="2" fillId="0" borderId="10" xfId="0" applyNumberFormat="1" applyFont="1" applyBorder="1" applyAlignment="1">
      <alignment horizontal="right" vertical="center" wrapText="1"/>
    </xf>
    <xf numFmtId="4" fontId="2" fillId="36" borderId="10" xfId="0" applyNumberFormat="1" applyFont="1" applyFill="1" applyBorder="1" applyAlignment="1">
      <alignment vertical="center"/>
    </xf>
    <xf numFmtId="196" fontId="2" fillId="0" borderId="10" xfId="0" applyNumberFormat="1" applyFont="1" applyBorder="1" applyAlignment="1">
      <alignment vertical="center" wrapText="1"/>
    </xf>
    <xf numFmtId="4" fontId="14" fillId="0" borderId="10" xfId="67" applyNumberFormat="1" applyFont="1" applyBorder="1" applyAlignment="1">
      <alignment horizontal="right" vertical="top" wrapText="1"/>
    </xf>
    <xf numFmtId="4" fontId="14" fillId="0" borderId="10" xfId="0" applyNumberFormat="1" applyFont="1" applyFill="1" applyBorder="1" applyAlignment="1">
      <alignment horizontal="right" vertical="top" wrapText="1"/>
    </xf>
    <xf numFmtId="0" fontId="24" fillId="34" borderId="12" xfId="0" applyFont="1" applyFill="1" applyBorder="1" applyAlignment="1">
      <alignment horizontal="left" vertical="center" wrapText="1"/>
    </xf>
    <xf numFmtId="0" fontId="24" fillId="34" borderId="10" xfId="50" applyFont="1" applyFill="1" applyBorder="1" applyAlignment="1">
      <alignment horizontal="left" vertical="center" wrapText="1"/>
      <protection/>
    </xf>
    <xf numFmtId="0" fontId="24" fillId="34" borderId="13" xfId="0" applyFont="1" applyFill="1" applyBorder="1" applyAlignment="1">
      <alignment horizontal="left" vertical="center" wrapText="1"/>
    </xf>
    <xf numFmtId="4" fontId="24" fillId="36" borderId="10" xfId="0" applyNumberFormat="1" applyFont="1" applyFill="1" applyBorder="1" applyAlignment="1">
      <alignment vertical="center"/>
    </xf>
    <xf numFmtId="0" fontId="24" fillId="0" borderId="10" xfId="0" applyFont="1" applyFill="1" applyBorder="1" applyAlignment="1" applyProtection="1">
      <alignment horizontal="left" vertical="center" wrapText="1"/>
      <protection locked="0"/>
    </xf>
    <xf numFmtId="4" fontId="24" fillId="0" borderId="12" xfId="0" applyNumberFormat="1" applyFont="1" applyBorder="1" applyAlignment="1">
      <alignment horizontal="right" vertical="center" wrapText="1"/>
    </xf>
    <xf numFmtId="207" fontId="24" fillId="0" borderId="13" xfId="0" applyNumberFormat="1" applyFont="1" applyFill="1" applyBorder="1" applyAlignment="1" applyProtection="1">
      <alignment horizontal="lef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4" fontId="24" fillId="0" borderId="13" xfId="0" applyNumberFormat="1" applyFont="1" applyBorder="1" applyAlignment="1">
      <alignment horizontal="right" vertical="center" wrapText="1"/>
    </xf>
    <xf numFmtId="196" fontId="24" fillId="0" borderId="13" xfId="0" applyNumberFormat="1" applyFont="1" applyBorder="1" applyAlignment="1">
      <alignment horizontal="right" vertical="center" wrapText="1"/>
    </xf>
    <xf numFmtId="4" fontId="24" fillId="0" borderId="0" xfId="0" applyNumberFormat="1" applyFont="1" applyAlignment="1">
      <alignment horizontal="right" vertical="center"/>
    </xf>
    <xf numFmtId="207" fontId="24" fillId="0" borderId="13" xfId="0" applyNumberFormat="1" applyFont="1" applyBorder="1" applyAlignment="1">
      <alignment horizontal="right" vertical="center" wrapText="1"/>
    </xf>
    <xf numFmtId="207" fontId="24" fillId="0" borderId="10" xfId="0" applyNumberFormat="1" applyFont="1" applyFill="1" applyBorder="1" applyAlignment="1" applyProtection="1">
      <alignment horizontal="left" vertical="center" wrapText="1"/>
      <protection/>
    </xf>
    <xf numFmtId="4" fontId="24" fillId="0" borderId="10" xfId="0" applyNumberFormat="1" applyFont="1" applyBorder="1" applyAlignment="1">
      <alignment horizontal="right" vertical="center"/>
    </xf>
    <xf numFmtId="4" fontId="2" fillId="34" borderId="10" xfId="0" applyNumberFormat="1" applyFont="1" applyFill="1" applyBorder="1" applyAlignment="1">
      <alignment vertical="center" wrapText="1"/>
    </xf>
    <xf numFmtId="0" fontId="24" fillId="0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right" vertical="center"/>
    </xf>
    <xf numFmtId="4" fontId="24" fillId="0" borderId="10" xfId="0" applyNumberFormat="1" applyFont="1" applyFill="1" applyBorder="1" applyAlignment="1">
      <alignment horizontal="right" vertical="center"/>
    </xf>
    <xf numFmtId="4" fontId="24" fillId="0" borderId="10" xfId="0" applyNumberFormat="1" applyFont="1" applyFill="1" applyBorder="1" applyAlignment="1">
      <alignment horizontal="right" vertical="center" wrapText="1"/>
    </xf>
    <xf numFmtId="4" fontId="2" fillId="0" borderId="10" xfId="0" applyNumberFormat="1" applyFont="1" applyFill="1" applyBorder="1" applyAlignment="1">
      <alignment horizontal="right" vertical="center" wrapText="1"/>
    </xf>
    <xf numFmtId="0" fontId="13" fillId="0" borderId="10" xfId="0" applyNumberFormat="1" applyFont="1" applyBorder="1" applyAlignment="1">
      <alignment horizontal="left" vertical="top" wrapText="1"/>
    </xf>
    <xf numFmtId="0" fontId="9" fillId="0" borderId="10" xfId="0" applyNumberFormat="1" applyFont="1" applyBorder="1" applyAlignment="1">
      <alignment horizontal="center" vertical="center" wrapText="1"/>
    </xf>
    <xf numFmtId="0" fontId="13" fillId="0" borderId="10" xfId="0" applyNumberFormat="1" applyFont="1" applyBorder="1" applyAlignment="1">
      <alignment horizontal="left" vertical="top" wrapText="1"/>
    </xf>
    <xf numFmtId="0" fontId="2" fillId="0" borderId="10" xfId="0" applyNumberFormat="1" applyFont="1" applyBorder="1" applyAlignment="1">
      <alignment horizontal="left" vertical="top" wrapText="1"/>
    </xf>
    <xf numFmtId="0" fontId="1" fillId="37" borderId="10" xfId="0" applyFont="1" applyFill="1" applyBorder="1" applyAlignment="1">
      <alignment horizontal="center" vertical="top" wrapText="1"/>
    </xf>
    <xf numFmtId="0" fontId="1" fillId="37" borderId="10" xfId="0" applyFont="1" applyFill="1" applyBorder="1" applyAlignment="1">
      <alignment horizontal="right" vertical="top" wrapText="1"/>
    </xf>
    <xf numFmtId="0" fontId="1" fillId="37" borderId="10" xfId="0" applyFont="1" applyFill="1" applyBorder="1" applyAlignment="1">
      <alignment vertical="top" wrapText="1"/>
    </xf>
    <xf numFmtId="0" fontId="1" fillId="37" borderId="10" xfId="0" applyNumberFormat="1" applyFont="1" applyFill="1" applyBorder="1" applyAlignment="1">
      <alignment vertical="top" wrapText="1"/>
    </xf>
    <xf numFmtId="0" fontId="1" fillId="37" borderId="10" xfId="0" applyNumberFormat="1" applyFont="1" applyFill="1" applyBorder="1" applyAlignment="1">
      <alignment horizontal="center" vertical="top" wrapText="1"/>
    </xf>
    <xf numFmtId="2" fontId="2" fillId="37" borderId="10" xfId="0" applyNumberFormat="1" applyFont="1" applyFill="1" applyBorder="1" applyAlignment="1">
      <alignment vertical="center" wrapText="1"/>
    </xf>
    <xf numFmtId="4" fontId="1" fillId="37" borderId="10" xfId="0" applyNumberFormat="1" applyFont="1" applyFill="1" applyBorder="1" applyAlignment="1">
      <alignment horizontal="right" vertical="center"/>
    </xf>
    <xf numFmtId="3" fontId="1" fillId="37" borderId="10" xfId="0" applyNumberFormat="1" applyFont="1" applyFill="1" applyBorder="1" applyAlignment="1">
      <alignment horizontal="right" vertical="center"/>
    </xf>
    <xf numFmtId="49" fontId="13" fillId="38" borderId="10" xfId="0" applyNumberFormat="1" applyFont="1" applyFill="1" applyBorder="1" applyAlignment="1">
      <alignment horizontal="center" vertical="top" wrapText="1"/>
    </xf>
    <xf numFmtId="4" fontId="16" fillId="0" borderId="10" xfId="0" applyNumberFormat="1" applyFont="1" applyFill="1" applyBorder="1" applyAlignment="1">
      <alignment horizontal="center" vertical="top" wrapText="1"/>
    </xf>
    <xf numFmtId="4" fontId="41" fillId="0" borderId="10" xfId="0" applyNumberFormat="1" applyFont="1" applyFill="1" applyBorder="1" applyAlignment="1">
      <alignment horizontal="center" vertical="top" wrapText="1"/>
    </xf>
    <xf numFmtId="4" fontId="2" fillId="0" borderId="0" xfId="0" applyNumberFormat="1" applyFont="1" applyFill="1" applyAlignment="1">
      <alignment vertical="center"/>
    </xf>
    <xf numFmtId="49" fontId="29" fillId="38" borderId="10" xfId="0" applyNumberFormat="1" applyFont="1" applyFill="1" applyBorder="1" applyAlignment="1">
      <alignment horizontal="center" vertical="top" wrapText="1"/>
    </xf>
    <xf numFmtId="49" fontId="29" fillId="0" borderId="10" xfId="0" applyNumberFormat="1" applyFont="1" applyBorder="1" applyAlignment="1">
      <alignment horizontal="center" vertical="top" wrapText="1"/>
    </xf>
    <xf numFmtId="0" fontId="29" fillId="0" borderId="10" xfId="0" applyNumberFormat="1" applyFont="1" applyBorder="1" applyAlignment="1">
      <alignment horizontal="left" vertical="top" wrapText="1"/>
    </xf>
    <xf numFmtId="0" fontId="42" fillId="34" borderId="0" xfId="0" applyNumberFormat="1" applyFont="1" applyFill="1" applyBorder="1" applyAlignment="1" applyProtection="1">
      <alignment horizontal="center" vertical="center"/>
      <protection/>
    </xf>
    <xf numFmtId="0" fontId="43" fillId="0" borderId="0" xfId="0" applyFont="1" applyBorder="1" applyAlignment="1">
      <alignment horizontal="left"/>
    </xf>
    <xf numFmtId="0" fontId="45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49" fontId="29" fillId="0" borderId="10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0" fillId="0" borderId="0" xfId="0" applyAlignment="1">
      <alignment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2" fillId="0" borderId="0" xfId="33" applyFont="1" applyFill="1" applyBorder="1" applyAlignment="1">
      <alignment horizontal="left" vertical="center" wrapText="1"/>
      <protection/>
    </xf>
    <xf numFmtId="0" fontId="0" fillId="0" borderId="0" xfId="0" applyFill="1" applyAlignment="1">
      <alignment horizontal="left"/>
    </xf>
    <xf numFmtId="0" fontId="42" fillId="34" borderId="0" xfId="33" applyFont="1" applyFill="1" applyBorder="1" applyAlignment="1">
      <alignment horizontal="left" wrapText="1"/>
      <protection/>
    </xf>
    <xf numFmtId="0" fontId="0" fillId="0" borderId="0" xfId="0" applyAlignment="1">
      <alignment horizontal="left"/>
    </xf>
    <xf numFmtId="49" fontId="21" fillId="0" borderId="11" xfId="0" applyNumberFormat="1" applyFont="1" applyFill="1" applyBorder="1" applyAlignment="1">
      <alignment horizontal="center" vertical="top" wrapText="1"/>
    </xf>
    <xf numFmtId="49" fontId="11" fillId="0" borderId="14" xfId="0" applyNumberFormat="1" applyFont="1" applyFill="1" applyBorder="1" applyAlignment="1">
      <alignment horizontal="center" vertical="top" wrapText="1"/>
    </xf>
    <xf numFmtId="0" fontId="0" fillId="0" borderId="0" xfId="0" applyAlignment="1">
      <alignment vertical="center"/>
    </xf>
    <xf numFmtId="49" fontId="13" fillId="0" borderId="0" xfId="0" applyNumberFormat="1" applyFont="1" applyBorder="1" applyAlignment="1">
      <alignment horizontal="center" vertical="top" wrapText="1"/>
    </xf>
    <xf numFmtId="0" fontId="0" fillId="0" borderId="0" xfId="0" applyBorder="1" applyAlignment="1">
      <alignment wrapText="1"/>
    </xf>
    <xf numFmtId="186" fontId="5" fillId="0" borderId="0" xfId="44" applyFont="1" applyFill="1" applyBorder="1" applyAlignment="1" applyProtection="1">
      <alignment horizontal="left" vertical="top" wrapText="1"/>
      <protection locked="0"/>
    </xf>
    <xf numFmtId="49" fontId="5" fillId="0" borderId="0" xfId="0" applyNumberFormat="1" applyFont="1" applyFill="1" applyBorder="1" applyAlignment="1" applyProtection="1">
      <alignment horizontal="right" vertical="top" wrapText="1"/>
      <protection locked="0"/>
    </xf>
    <xf numFmtId="0" fontId="19" fillId="0" borderId="0" xfId="0" applyNumberFormat="1" applyFont="1" applyFill="1" applyBorder="1" applyAlignment="1" applyProtection="1">
      <alignment horizontal="left" vertical="center" wrapText="1"/>
      <protection/>
    </xf>
    <xf numFmtId="4" fontId="9" fillId="0" borderId="15" xfId="0" applyNumberFormat="1" applyFont="1" applyBorder="1" applyAlignment="1">
      <alignment horizontal="center" vertical="center" wrapText="1"/>
    </xf>
    <xf numFmtId="4" fontId="9" fillId="0" borderId="16" xfId="0" applyNumberFormat="1" applyFont="1" applyBorder="1" applyAlignment="1">
      <alignment horizontal="center" vertical="center" wrapText="1"/>
    </xf>
    <xf numFmtId="4" fontId="5" fillId="0" borderId="0" xfId="0" applyNumberFormat="1" applyFont="1" applyFill="1" applyBorder="1" applyAlignment="1" applyProtection="1">
      <alignment horizontal="center" vertical="top" wrapText="1"/>
      <protection locked="0"/>
    </xf>
    <xf numFmtId="0" fontId="9" fillId="0" borderId="13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4" fontId="9" fillId="0" borderId="13" xfId="0" applyNumberFormat="1" applyFont="1" applyBorder="1" applyAlignment="1">
      <alignment horizontal="center" vertical="center" wrapText="1"/>
    </xf>
    <xf numFmtId="4" fontId="9" fillId="0" borderId="12" xfId="0" applyNumberFormat="1" applyFont="1" applyBorder="1" applyAlignment="1">
      <alignment horizontal="center" vertical="center" wrapText="1"/>
    </xf>
    <xf numFmtId="4" fontId="1" fillId="0" borderId="13" xfId="0" applyNumberFormat="1" applyFont="1" applyFill="1" applyBorder="1" applyAlignment="1" applyProtection="1">
      <alignment horizontal="center" vertical="center" wrapText="1"/>
      <protection/>
    </xf>
    <xf numFmtId="4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3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Alignment="1" applyProtection="1">
      <alignment horizontal="left" vertical="center" wrapText="1"/>
      <protection/>
    </xf>
    <xf numFmtId="0" fontId="35" fillId="0" borderId="0" xfId="0" applyNumberFormat="1" applyFont="1" applyFill="1" applyBorder="1" applyAlignment="1" applyProtection="1">
      <alignment horizontal="center" vertical="top" wrapText="1"/>
      <protection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4" xfId="50"/>
    <cellStyle name="Звичайний_Додаток _ 3 зм_ни 4575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Обычный 3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Фінансовий 2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J49"/>
  <sheetViews>
    <sheetView tabSelected="1" zoomScale="85" zoomScaleNormal="85" zoomScalePageLayoutView="0" workbookViewId="0" topLeftCell="A25">
      <selection activeCell="H1" sqref="H1:J1"/>
    </sheetView>
  </sheetViews>
  <sheetFormatPr defaultColWidth="9.00390625" defaultRowHeight="12.75"/>
  <cols>
    <col min="1" max="1" width="13.375" style="2" customWidth="1"/>
    <col min="2" max="2" width="13.125" style="2" customWidth="1"/>
    <col min="3" max="3" width="14.875" style="2" customWidth="1"/>
    <col min="4" max="4" width="77.875" style="2" customWidth="1"/>
    <col min="5" max="5" width="76.25390625" style="2" customWidth="1"/>
    <col min="6" max="6" width="13.375" style="2" customWidth="1"/>
    <col min="7" max="7" width="14.00390625" style="2" customWidth="1"/>
    <col min="8" max="8" width="13.00390625" style="2" customWidth="1"/>
    <col min="9" max="9" width="17.00390625" style="2" customWidth="1"/>
    <col min="10" max="10" width="12.875" style="2" customWidth="1"/>
    <col min="11" max="16384" width="9.125" style="2" customWidth="1"/>
  </cols>
  <sheetData>
    <row r="1" spans="8:10" ht="69.75" customHeight="1">
      <c r="H1" s="280" t="s">
        <v>486</v>
      </c>
      <c r="I1" s="280"/>
      <c r="J1" s="281"/>
    </row>
    <row r="2" spans="1:9" ht="15.75" hidden="1">
      <c r="A2" s="3"/>
      <c r="B2" s="3"/>
      <c r="C2" s="3"/>
      <c r="F2" s="280" t="s">
        <v>270</v>
      </c>
      <c r="G2" s="280"/>
      <c r="H2" s="281"/>
      <c r="I2" s="35"/>
    </row>
    <row r="3" spans="1:6" ht="15.75" hidden="1">
      <c r="A3" s="3"/>
      <c r="B3" s="3"/>
      <c r="C3" s="3"/>
      <c r="F3" s="2" t="s">
        <v>277</v>
      </c>
    </row>
    <row r="4" spans="1:6" ht="15.75" hidden="1">
      <c r="A4" s="3"/>
      <c r="B4" s="3"/>
      <c r="C4" s="3"/>
      <c r="F4" s="18" t="s">
        <v>375</v>
      </c>
    </row>
    <row r="5" spans="1:6" ht="14.25" customHeight="1" hidden="1">
      <c r="A5" s="1"/>
      <c r="B5" s="1"/>
      <c r="F5" s="2" t="s">
        <v>376</v>
      </c>
    </row>
    <row r="6" spans="1:10" ht="14.25" customHeight="1">
      <c r="A6" s="282" t="s">
        <v>271</v>
      </c>
      <c r="B6" s="283"/>
      <c r="C6" s="283"/>
      <c r="D6" s="283"/>
      <c r="E6" s="283"/>
      <c r="F6" s="283"/>
      <c r="G6" s="283"/>
      <c r="H6" s="283"/>
      <c r="I6" s="283"/>
      <c r="J6" s="283"/>
    </row>
    <row r="7" spans="1:10" ht="37.5" customHeight="1">
      <c r="A7" s="282" t="s">
        <v>272</v>
      </c>
      <c r="B7" s="290"/>
      <c r="C7" s="290"/>
      <c r="D7" s="290"/>
      <c r="E7" s="290"/>
      <c r="F7" s="290"/>
      <c r="G7" s="290"/>
      <c r="H7" s="290"/>
      <c r="I7" s="290"/>
      <c r="J7" s="290"/>
    </row>
    <row r="8" spans="1:10" ht="17.25" hidden="1">
      <c r="A8" s="288">
        <v>17100000000</v>
      </c>
      <c r="B8" s="288"/>
      <c r="C8" s="46"/>
      <c r="D8" s="46"/>
      <c r="E8" s="46"/>
      <c r="F8" s="46"/>
      <c r="G8" s="46"/>
      <c r="H8" s="46"/>
      <c r="I8" s="46"/>
      <c r="J8" s="46"/>
    </row>
    <row r="9" spans="1:10" ht="17.25" hidden="1">
      <c r="A9" s="289" t="s">
        <v>323</v>
      </c>
      <c r="B9" s="289"/>
      <c r="C9" s="46"/>
      <c r="D9" s="46"/>
      <c r="E9" s="46"/>
      <c r="F9" s="46"/>
      <c r="G9" s="46"/>
      <c r="H9" s="46"/>
      <c r="I9" s="46"/>
      <c r="J9" s="46"/>
    </row>
    <row r="10" ht="18.75">
      <c r="J10" s="273" t="s">
        <v>273</v>
      </c>
    </row>
    <row r="11" spans="1:10" ht="132" customHeight="1">
      <c r="A11" s="43" t="s">
        <v>326</v>
      </c>
      <c r="B11" s="43" t="s">
        <v>327</v>
      </c>
      <c r="C11" s="43" t="s">
        <v>310</v>
      </c>
      <c r="D11" s="21" t="s">
        <v>328</v>
      </c>
      <c r="E11" s="8" t="s">
        <v>329</v>
      </c>
      <c r="F11" s="8" t="s">
        <v>330</v>
      </c>
      <c r="G11" s="8" t="s">
        <v>331</v>
      </c>
      <c r="H11" s="8" t="s">
        <v>332</v>
      </c>
      <c r="I11" s="8" t="s">
        <v>333</v>
      </c>
      <c r="J11" s="8" t="s">
        <v>334</v>
      </c>
    </row>
    <row r="12" spans="1:10" ht="15.75">
      <c r="A12" s="44">
        <v>1</v>
      </c>
      <c r="B12" s="44">
        <v>2</v>
      </c>
      <c r="C12" s="44">
        <v>3</v>
      </c>
      <c r="D12" s="39">
        <v>4</v>
      </c>
      <c r="E12" s="45">
        <v>5</v>
      </c>
      <c r="F12" s="45">
        <v>6</v>
      </c>
      <c r="G12" s="45">
        <v>7</v>
      </c>
      <c r="H12" s="45">
        <v>8</v>
      </c>
      <c r="I12" s="45">
        <v>9</v>
      </c>
      <c r="J12" s="45">
        <v>10</v>
      </c>
    </row>
    <row r="13" spans="1:10" ht="15.75">
      <c r="A13" s="258" t="s">
        <v>387</v>
      </c>
      <c r="B13" s="259"/>
      <c r="C13" s="260"/>
      <c r="D13" s="261" t="s">
        <v>388</v>
      </c>
      <c r="E13" s="262" t="s">
        <v>319</v>
      </c>
      <c r="F13" s="263"/>
      <c r="G13" s="263"/>
      <c r="H13" s="263"/>
      <c r="I13" s="264">
        <f>-'зведення на 01 10'!I11</f>
        <v>-65102964.03</v>
      </c>
      <c r="J13" s="265"/>
    </row>
    <row r="14" spans="1:10" ht="15.75">
      <c r="A14" s="258" t="s">
        <v>389</v>
      </c>
      <c r="B14" s="259"/>
      <c r="C14" s="260"/>
      <c r="D14" s="261" t="s">
        <v>388</v>
      </c>
      <c r="E14" s="262"/>
      <c r="F14" s="263"/>
      <c r="G14" s="263"/>
      <c r="H14" s="263"/>
      <c r="I14" s="264">
        <f>-'зведення на 01 10'!I12</f>
        <v>-65102964.03</v>
      </c>
      <c r="J14" s="265"/>
    </row>
    <row r="15" spans="1:10" ht="15.75">
      <c r="A15" s="31" t="s">
        <v>390</v>
      </c>
      <c r="B15" s="22" t="s">
        <v>391</v>
      </c>
      <c r="C15" s="22" t="s">
        <v>392</v>
      </c>
      <c r="D15" s="254" t="s">
        <v>393</v>
      </c>
      <c r="E15" s="255"/>
      <c r="F15" s="59"/>
      <c r="G15" s="59"/>
      <c r="H15" s="59"/>
      <c r="I15" s="66">
        <f>-'зведення на 01 10'!I13</f>
        <v>-21560280</v>
      </c>
      <c r="J15" s="61"/>
    </row>
    <row r="16" spans="1:10" ht="15.75">
      <c r="A16" s="31" t="s">
        <v>394</v>
      </c>
      <c r="B16" s="22" t="s">
        <v>395</v>
      </c>
      <c r="C16" s="22" t="s">
        <v>396</v>
      </c>
      <c r="D16" s="256" t="s">
        <v>397</v>
      </c>
      <c r="E16" s="255"/>
      <c r="F16" s="59"/>
      <c r="G16" s="59"/>
      <c r="H16" s="59"/>
      <c r="I16" s="66">
        <f>-'зведення на 01 10'!I14</f>
        <v>-2563152</v>
      </c>
      <c r="J16" s="61"/>
    </row>
    <row r="17" spans="1:10" ht="47.25">
      <c r="A17" s="31" t="s">
        <v>398</v>
      </c>
      <c r="B17" s="22" t="s">
        <v>399</v>
      </c>
      <c r="C17" s="22" t="s">
        <v>400</v>
      </c>
      <c r="D17" s="256" t="s">
        <v>401</v>
      </c>
      <c r="E17" s="255"/>
      <c r="F17" s="59"/>
      <c r="G17" s="59"/>
      <c r="H17" s="59"/>
      <c r="I17" s="66">
        <f>-'зведення на 01 10'!I15</f>
        <v>-6717812</v>
      </c>
      <c r="J17" s="61"/>
    </row>
    <row r="18" spans="1:10" ht="31.5">
      <c r="A18" s="31" t="s">
        <v>402</v>
      </c>
      <c r="B18" s="22" t="s">
        <v>403</v>
      </c>
      <c r="C18" s="22" t="s">
        <v>400</v>
      </c>
      <c r="D18" s="256" t="s">
        <v>404</v>
      </c>
      <c r="E18" s="255"/>
      <c r="F18" s="59"/>
      <c r="G18" s="59"/>
      <c r="H18" s="59"/>
      <c r="I18" s="66">
        <f>-'зведення на 01 10'!I16</f>
        <v>-5700335</v>
      </c>
      <c r="J18" s="61"/>
    </row>
    <row r="19" spans="1:10" ht="63">
      <c r="A19" s="31" t="s">
        <v>405</v>
      </c>
      <c r="B19" s="22" t="s">
        <v>406</v>
      </c>
      <c r="C19" s="22" t="s">
        <v>407</v>
      </c>
      <c r="D19" s="256" t="s">
        <v>408</v>
      </c>
      <c r="E19" s="255"/>
      <c r="F19" s="59"/>
      <c r="G19" s="59"/>
      <c r="H19" s="59"/>
      <c r="I19" s="66">
        <f>-'зведення на 01 10'!I17</f>
        <v>-8696076.030000001</v>
      </c>
      <c r="J19" s="61"/>
    </row>
    <row r="20" spans="1:10" ht="15.75">
      <c r="A20" s="22" t="s">
        <v>174</v>
      </c>
      <c r="B20" s="22" t="s">
        <v>175</v>
      </c>
      <c r="C20" s="22" t="s">
        <v>392</v>
      </c>
      <c r="D20" s="56" t="s">
        <v>176</v>
      </c>
      <c r="E20" s="207" t="s">
        <v>431</v>
      </c>
      <c r="F20" s="74"/>
      <c r="G20" s="74"/>
      <c r="H20" s="74"/>
      <c r="I20" s="66">
        <f>-'зведення на 01 10'!I18</f>
        <v>-9506500</v>
      </c>
      <c r="J20" s="61"/>
    </row>
    <row r="21" spans="1:10" ht="47.25">
      <c r="A21" s="31" t="s">
        <v>187</v>
      </c>
      <c r="B21" s="22" t="s">
        <v>188</v>
      </c>
      <c r="C21" s="22" t="s">
        <v>392</v>
      </c>
      <c r="D21" s="56" t="s">
        <v>189</v>
      </c>
      <c r="E21" s="207"/>
      <c r="F21" s="74"/>
      <c r="G21" s="74"/>
      <c r="H21" s="74"/>
      <c r="I21" s="66">
        <f>-'зведення на 01 10'!I19</f>
        <v>-3150000</v>
      </c>
      <c r="J21" s="61"/>
    </row>
    <row r="22" spans="1:10" ht="47.25">
      <c r="A22" s="277" t="s">
        <v>268</v>
      </c>
      <c r="B22" s="271" t="s">
        <v>267</v>
      </c>
      <c r="C22" s="271" t="s">
        <v>392</v>
      </c>
      <c r="D22" s="272" t="s">
        <v>269</v>
      </c>
      <c r="E22" s="207"/>
      <c r="F22" s="74"/>
      <c r="G22" s="74"/>
      <c r="H22" s="74"/>
      <c r="I22" s="66">
        <f>-'зведення на 01 10'!I20</f>
        <v>-3850000</v>
      </c>
      <c r="J22" s="61"/>
    </row>
    <row r="23" spans="1:10" ht="63">
      <c r="A23" s="22" t="s">
        <v>409</v>
      </c>
      <c r="B23" s="22" t="s">
        <v>344</v>
      </c>
      <c r="C23" s="22" t="s">
        <v>410</v>
      </c>
      <c r="D23" s="257" t="s">
        <v>345</v>
      </c>
      <c r="E23" s="256" t="s">
        <v>411</v>
      </c>
      <c r="F23" s="63" t="s">
        <v>412</v>
      </c>
      <c r="G23" s="64">
        <v>4000000</v>
      </c>
      <c r="H23" s="65" t="s">
        <v>413</v>
      </c>
      <c r="I23" s="66">
        <f>-'зведення на 01 10'!I21</f>
        <v>-1000000</v>
      </c>
      <c r="J23" s="67">
        <v>25</v>
      </c>
    </row>
    <row r="24" spans="1:10" ht="47.25">
      <c r="A24" s="22" t="s">
        <v>409</v>
      </c>
      <c r="B24" s="22" t="s">
        <v>344</v>
      </c>
      <c r="C24" s="22" t="s">
        <v>410</v>
      </c>
      <c r="D24" s="257" t="s">
        <v>414</v>
      </c>
      <c r="E24" s="256" t="s">
        <v>211</v>
      </c>
      <c r="F24" s="63" t="s">
        <v>351</v>
      </c>
      <c r="G24" s="64">
        <v>1424815</v>
      </c>
      <c r="H24" s="65">
        <v>70.5</v>
      </c>
      <c r="I24" s="66">
        <f>-'зведення на 01 10'!I22</f>
        <v>-420000</v>
      </c>
      <c r="J24" s="67">
        <v>100</v>
      </c>
    </row>
    <row r="25" spans="1:10" ht="76.5" customHeight="1">
      <c r="A25" s="22" t="s">
        <v>409</v>
      </c>
      <c r="B25" s="22" t="s">
        <v>344</v>
      </c>
      <c r="C25" s="22" t="s">
        <v>410</v>
      </c>
      <c r="D25" s="257" t="s">
        <v>416</v>
      </c>
      <c r="E25" s="256" t="s">
        <v>212</v>
      </c>
      <c r="F25" s="63" t="s">
        <v>418</v>
      </c>
      <c r="G25" s="64">
        <f>3937434</f>
        <v>3937434</v>
      </c>
      <c r="H25" s="65">
        <v>2</v>
      </c>
      <c r="I25" s="66">
        <f>-'зведення на 01 10'!I23</f>
        <v>-420000</v>
      </c>
      <c r="J25" s="67">
        <v>11</v>
      </c>
    </row>
    <row r="26" spans="1:10" ht="104.25" customHeight="1">
      <c r="A26" s="22" t="s">
        <v>409</v>
      </c>
      <c r="B26" s="22" t="s">
        <v>344</v>
      </c>
      <c r="C26" s="22" t="s">
        <v>410</v>
      </c>
      <c r="D26" s="62" t="s">
        <v>345</v>
      </c>
      <c r="E26" s="256" t="s">
        <v>214</v>
      </c>
      <c r="F26" s="63">
        <v>2021</v>
      </c>
      <c r="G26" s="64">
        <v>1518809</v>
      </c>
      <c r="H26" s="65">
        <v>0</v>
      </c>
      <c r="I26" s="66">
        <f>-'зведення на 01 10'!I24</f>
        <v>-1518809</v>
      </c>
      <c r="J26" s="67">
        <v>100</v>
      </c>
    </row>
    <row r="27" spans="1:10" ht="15.75">
      <c r="A27" s="291" t="s">
        <v>213</v>
      </c>
      <c r="B27" s="292"/>
      <c r="C27" s="292"/>
      <c r="D27" s="292"/>
      <c r="E27" s="292"/>
      <c r="F27" s="292"/>
      <c r="G27" s="292"/>
      <c r="H27" s="292"/>
      <c r="I27" s="292"/>
      <c r="J27" s="292"/>
    </row>
    <row r="28" spans="1:10" ht="128.25">
      <c r="A28" s="43" t="s">
        <v>326</v>
      </c>
      <c r="B28" s="43" t="s">
        <v>327</v>
      </c>
      <c r="C28" s="43" t="s">
        <v>310</v>
      </c>
      <c r="D28" s="21" t="s">
        <v>328</v>
      </c>
      <c r="E28" s="279" t="s">
        <v>329</v>
      </c>
      <c r="F28" s="279" t="s">
        <v>330</v>
      </c>
      <c r="G28" s="279" t="s">
        <v>331</v>
      </c>
      <c r="H28" s="279" t="s">
        <v>332</v>
      </c>
      <c r="I28" s="279" t="s">
        <v>333</v>
      </c>
      <c r="J28" s="279" t="s">
        <v>334</v>
      </c>
    </row>
    <row r="29" spans="1:10" ht="15.75">
      <c r="A29" s="44">
        <v>1</v>
      </c>
      <c r="B29" s="44">
        <v>2</v>
      </c>
      <c r="C29" s="44">
        <v>3</v>
      </c>
      <c r="D29" s="39">
        <v>4</v>
      </c>
      <c r="E29" s="278">
        <v>5</v>
      </c>
      <c r="F29" s="278">
        <v>6</v>
      </c>
      <c r="G29" s="278">
        <v>7</v>
      </c>
      <c r="H29" s="278">
        <v>8</v>
      </c>
      <c r="I29" s="278">
        <v>9</v>
      </c>
      <c r="J29" s="278">
        <v>10</v>
      </c>
    </row>
    <row r="30" spans="1:10" ht="31.5">
      <c r="A30" s="258" t="s">
        <v>387</v>
      </c>
      <c r="B30" s="259"/>
      <c r="C30" s="260"/>
      <c r="D30" s="261" t="s">
        <v>276</v>
      </c>
      <c r="E30" s="262" t="s">
        <v>319</v>
      </c>
      <c r="F30" s="263"/>
      <c r="G30" s="263"/>
      <c r="H30" s="263"/>
      <c r="I30" s="264">
        <f>I31</f>
        <v>65102964.03</v>
      </c>
      <c r="J30" s="265"/>
    </row>
    <row r="31" spans="1:10" ht="31.5">
      <c r="A31" s="258" t="s">
        <v>389</v>
      </c>
      <c r="B31" s="259"/>
      <c r="C31" s="260"/>
      <c r="D31" s="261" t="s">
        <v>276</v>
      </c>
      <c r="E31" s="262"/>
      <c r="F31" s="263"/>
      <c r="G31" s="263"/>
      <c r="H31" s="263"/>
      <c r="I31" s="264">
        <f>SUM(I32:I43)</f>
        <v>65102964.03</v>
      </c>
      <c r="J31" s="265"/>
    </row>
    <row r="32" spans="1:10" ht="15.75">
      <c r="A32" s="31" t="s">
        <v>390</v>
      </c>
      <c r="B32" s="22" t="s">
        <v>391</v>
      </c>
      <c r="C32" s="22" t="s">
        <v>392</v>
      </c>
      <c r="D32" s="254" t="s">
        <v>393</v>
      </c>
      <c r="E32" s="255"/>
      <c r="F32" s="59"/>
      <c r="G32" s="59"/>
      <c r="H32" s="59"/>
      <c r="I32" s="66">
        <v>21560280</v>
      </c>
      <c r="J32" s="61"/>
    </row>
    <row r="33" spans="1:10" ht="15.75">
      <c r="A33" s="31" t="s">
        <v>394</v>
      </c>
      <c r="B33" s="22" t="s">
        <v>395</v>
      </c>
      <c r="C33" s="22" t="s">
        <v>396</v>
      </c>
      <c r="D33" s="256" t="s">
        <v>397</v>
      </c>
      <c r="E33" s="255"/>
      <c r="F33" s="59"/>
      <c r="G33" s="59"/>
      <c r="H33" s="59"/>
      <c r="I33" s="66">
        <v>2563152</v>
      </c>
      <c r="J33" s="61"/>
    </row>
    <row r="34" spans="1:10" ht="47.25">
      <c r="A34" s="31" t="s">
        <v>398</v>
      </c>
      <c r="B34" s="22" t="s">
        <v>399</v>
      </c>
      <c r="C34" s="22" t="s">
        <v>400</v>
      </c>
      <c r="D34" s="256" t="s">
        <v>401</v>
      </c>
      <c r="E34" s="255"/>
      <c r="F34" s="59"/>
      <c r="G34" s="59"/>
      <c r="H34" s="59"/>
      <c r="I34" s="66">
        <v>6717812</v>
      </c>
      <c r="J34" s="61"/>
    </row>
    <row r="35" spans="1:10" ht="31.5">
      <c r="A35" s="31" t="s">
        <v>402</v>
      </c>
      <c r="B35" s="22" t="s">
        <v>403</v>
      </c>
      <c r="C35" s="22" t="s">
        <v>400</v>
      </c>
      <c r="D35" s="256" t="s">
        <v>404</v>
      </c>
      <c r="E35" s="255"/>
      <c r="F35" s="59"/>
      <c r="G35" s="59"/>
      <c r="H35" s="59"/>
      <c r="I35" s="66">
        <v>5700335</v>
      </c>
      <c r="J35" s="61"/>
    </row>
    <row r="36" spans="1:10" ht="63">
      <c r="A36" s="31" t="s">
        <v>405</v>
      </c>
      <c r="B36" s="22" t="s">
        <v>406</v>
      </c>
      <c r="C36" s="22" t="s">
        <v>407</v>
      </c>
      <c r="D36" s="256" t="s">
        <v>408</v>
      </c>
      <c r="E36" s="255"/>
      <c r="F36" s="59"/>
      <c r="G36" s="59"/>
      <c r="H36" s="59"/>
      <c r="I36" s="66">
        <v>8696076.030000001</v>
      </c>
      <c r="J36" s="61"/>
    </row>
    <row r="37" spans="1:10" ht="15.75">
      <c r="A37" s="22" t="s">
        <v>174</v>
      </c>
      <c r="B37" s="22" t="s">
        <v>175</v>
      </c>
      <c r="C37" s="22" t="s">
        <v>392</v>
      </c>
      <c r="D37" s="56" t="s">
        <v>176</v>
      </c>
      <c r="E37" s="207" t="s">
        <v>431</v>
      </c>
      <c r="F37" s="74"/>
      <c r="G37" s="74"/>
      <c r="H37" s="74"/>
      <c r="I37" s="66">
        <f>9506500</f>
        <v>9506500</v>
      </c>
      <c r="J37" s="61"/>
    </row>
    <row r="38" spans="1:10" ht="47.25">
      <c r="A38" s="31" t="s">
        <v>187</v>
      </c>
      <c r="B38" s="22" t="s">
        <v>188</v>
      </c>
      <c r="C38" s="22" t="s">
        <v>392</v>
      </c>
      <c r="D38" s="56" t="s">
        <v>189</v>
      </c>
      <c r="E38" s="207"/>
      <c r="F38" s="74"/>
      <c r="G38" s="74"/>
      <c r="H38" s="74"/>
      <c r="I38" s="66">
        <v>3150000</v>
      </c>
      <c r="J38" s="61"/>
    </row>
    <row r="39" spans="1:10" ht="47.25">
      <c r="A39" s="277" t="s">
        <v>268</v>
      </c>
      <c r="B39" s="271" t="s">
        <v>267</v>
      </c>
      <c r="C39" s="271" t="s">
        <v>392</v>
      </c>
      <c r="D39" s="272" t="s">
        <v>269</v>
      </c>
      <c r="E39" s="207"/>
      <c r="F39" s="74"/>
      <c r="G39" s="74"/>
      <c r="H39" s="74"/>
      <c r="I39" s="66">
        <v>3850000</v>
      </c>
      <c r="J39" s="61"/>
    </row>
    <row r="40" spans="1:10" ht="63">
      <c r="A40" s="22" t="s">
        <v>409</v>
      </c>
      <c r="B40" s="22" t="s">
        <v>344</v>
      </c>
      <c r="C40" s="22" t="s">
        <v>410</v>
      </c>
      <c r="D40" s="257" t="s">
        <v>345</v>
      </c>
      <c r="E40" s="256" t="s">
        <v>411</v>
      </c>
      <c r="F40" s="63" t="s">
        <v>412</v>
      </c>
      <c r="G40" s="64">
        <v>4000000</v>
      </c>
      <c r="H40" s="65" t="s">
        <v>413</v>
      </c>
      <c r="I40" s="66">
        <v>1000000</v>
      </c>
      <c r="J40" s="67">
        <v>25</v>
      </c>
    </row>
    <row r="41" spans="1:10" ht="47.25">
      <c r="A41" s="22" t="s">
        <v>409</v>
      </c>
      <c r="B41" s="22" t="s">
        <v>344</v>
      </c>
      <c r="C41" s="22" t="s">
        <v>410</v>
      </c>
      <c r="D41" s="257" t="s">
        <v>414</v>
      </c>
      <c r="E41" s="256" t="s">
        <v>211</v>
      </c>
      <c r="F41" s="63" t="s">
        <v>351</v>
      </c>
      <c r="G41" s="64">
        <v>1424815</v>
      </c>
      <c r="H41" s="65">
        <v>70.5</v>
      </c>
      <c r="I41" s="66">
        <v>420000</v>
      </c>
      <c r="J41" s="67">
        <v>100</v>
      </c>
    </row>
    <row r="42" spans="1:10" ht="69" customHeight="1">
      <c r="A42" s="22" t="s">
        <v>409</v>
      </c>
      <c r="B42" s="22" t="s">
        <v>344</v>
      </c>
      <c r="C42" s="22" t="s">
        <v>410</v>
      </c>
      <c r="D42" s="257" t="s">
        <v>416</v>
      </c>
      <c r="E42" s="256" t="s">
        <v>212</v>
      </c>
      <c r="F42" s="63" t="s">
        <v>418</v>
      </c>
      <c r="G42" s="64">
        <f>3937434</f>
        <v>3937434</v>
      </c>
      <c r="H42" s="65">
        <v>2</v>
      </c>
      <c r="I42" s="66">
        <v>420000</v>
      </c>
      <c r="J42" s="67">
        <v>11</v>
      </c>
    </row>
    <row r="43" spans="1:10" ht="111.75" customHeight="1">
      <c r="A43" s="22" t="s">
        <v>409</v>
      </c>
      <c r="B43" s="22" t="s">
        <v>344</v>
      </c>
      <c r="C43" s="22" t="s">
        <v>410</v>
      </c>
      <c r="D43" s="62" t="s">
        <v>345</v>
      </c>
      <c r="E43" s="256" t="s">
        <v>214</v>
      </c>
      <c r="F43" s="63">
        <v>2021</v>
      </c>
      <c r="G43" s="64">
        <v>1518809</v>
      </c>
      <c r="H43" s="65">
        <v>0</v>
      </c>
      <c r="I43" s="66">
        <v>1518809</v>
      </c>
      <c r="J43" s="67">
        <v>100</v>
      </c>
    </row>
    <row r="44" spans="1:10" ht="15.75">
      <c r="A44" s="8"/>
      <c r="B44" s="8"/>
      <c r="C44" s="9"/>
      <c r="D44" s="10" t="s">
        <v>311</v>
      </c>
      <c r="E44" s="12"/>
      <c r="F44" s="158"/>
      <c r="G44" s="158"/>
      <c r="H44" s="158"/>
      <c r="I44" s="159">
        <f>I13+I30</f>
        <v>0</v>
      </c>
      <c r="J44" s="105"/>
    </row>
    <row r="45" ht="27" customHeight="1"/>
    <row r="46" spans="1:10" s="276" customFormat="1" ht="27.75" customHeight="1">
      <c r="A46" s="274"/>
      <c r="B46" s="284" t="s">
        <v>274</v>
      </c>
      <c r="C46" s="285"/>
      <c r="D46" s="285"/>
      <c r="E46" s="285"/>
      <c r="F46" s="275"/>
      <c r="G46" s="275"/>
      <c r="H46" s="286" t="s">
        <v>275</v>
      </c>
      <c r="I46" s="287"/>
      <c r="J46" s="287"/>
    </row>
    <row r="48" ht="15.75">
      <c r="I48" s="96">
        <f>I49-I44</f>
        <v>65102964.03</v>
      </c>
    </row>
    <row r="49" spans="7:9" ht="15.75">
      <c r="G49" s="4"/>
      <c r="H49" s="4"/>
      <c r="I49" s="2">
        <v>65102964.03</v>
      </c>
    </row>
  </sheetData>
  <sheetProtection/>
  <mergeCells count="9">
    <mergeCell ref="F2:H2"/>
    <mergeCell ref="H1:J1"/>
    <mergeCell ref="A6:J6"/>
    <mergeCell ref="B46:E46"/>
    <mergeCell ref="H46:J46"/>
    <mergeCell ref="A8:B8"/>
    <mergeCell ref="A9:B9"/>
    <mergeCell ref="A7:J7"/>
    <mergeCell ref="A27:J27"/>
  </mergeCells>
  <printOptions/>
  <pageMargins left="0.48" right="0.37" top="0.65" bottom="0.27" header="0.67" footer="0.27"/>
  <pageSetup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0"/>
  <sheetViews>
    <sheetView zoomScale="75" zoomScaleNormal="75" zoomScalePageLayoutView="0" workbookViewId="0" topLeftCell="A1">
      <selection activeCell="I11" sqref="I11"/>
    </sheetView>
  </sheetViews>
  <sheetFormatPr defaultColWidth="9.00390625" defaultRowHeight="12.75"/>
  <cols>
    <col min="1" max="1" width="13.375" style="2" customWidth="1"/>
    <col min="2" max="2" width="13.125" style="2" customWidth="1"/>
    <col min="3" max="3" width="14.00390625" style="2" customWidth="1"/>
    <col min="4" max="4" width="45.625" style="2" customWidth="1"/>
    <col min="5" max="5" width="45.00390625" style="2" customWidth="1"/>
    <col min="6" max="6" width="13.375" style="2" customWidth="1"/>
    <col min="7" max="7" width="15.00390625" style="2" customWidth="1"/>
    <col min="8" max="8" width="13.00390625" style="2" customWidth="1"/>
    <col min="9" max="9" width="17.75390625" style="2" customWidth="1"/>
    <col min="10" max="10" width="12.875" style="2" customWidth="1"/>
    <col min="11" max="11" width="14.25390625" style="2" bestFit="1" customWidth="1"/>
    <col min="12" max="12" width="19.75390625" style="2" customWidth="1"/>
    <col min="13" max="16384" width="9.125" style="2" customWidth="1"/>
  </cols>
  <sheetData>
    <row r="1" spans="1:9" ht="15.75">
      <c r="A1" s="3"/>
      <c r="B1" s="3"/>
      <c r="C1" s="3"/>
      <c r="F1" s="35" t="s">
        <v>283</v>
      </c>
      <c r="I1" s="35"/>
    </row>
    <row r="2" spans="1:6" ht="15.75">
      <c r="A2" s="3"/>
      <c r="B2" s="3"/>
      <c r="C2" s="3"/>
      <c r="F2" s="2" t="s">
        <v>277</v>
      </c>
    </row>
    <row r="3" spans="1:6" ht="15.75">
      <c r="A3" s="3"/>
      <c r="B3" s="3"/>
      <c r="C3" s="3"/>
      <c r="F3" s="18" t="s">
        <v>375</v>
      </c>
    </row>
    <row r="4" spans="1:6" ht="14.25" customHeight="1">
      <c r="A4" s="1"/>
      <c r="B4" s="1"/>
      <c r="F4" s="2" t="s">
        <v>376</v>
      </c>
    </row>
    <row r="5" spans="2:10" ht="44.25" customHeight="1">
      <c r="B5" s="282" t="s">
        <v>377</v>
      </c>
      <c r="C5" s="282"/>
      <c r="D5" s="282"/>
      <c r="E5" s="282"/>
      <c r="F5" s="282"/>
      <c r="G5" s="282"/>
      <c r="H5" s="282"/>
      <c r="I5" s="282"/>
      <c r="J5" s="282"/>
    </row>
    <row r="6" spans="1:10" ht="17.25">
      <c r="A6" s="288">
        <v>17100000000</v>
      </c>
      <c r="B6" s="288"/>
      <c r="C6" s="46"/>
      <c r="D6" s="46"/>
      <c r="E6" s="46"/>
      <c r="F6" s="46"/>
      <c r="G6" s="46"/>
      <c r="H6" s="46"/>
      <c r="I6" s="46"/>
      <c r="J6" s="46"/>
    </row>
    <row r="7" spans="1:10" ht="17.25">
      <c r="A7" s="289" t="s">
        <v>323</v>
      </c>
      <c r="B7" s="289"/>
      <c r="C7" s="46"/>
      <c r="D7" s="46"/>
      <c r="E7" s="46"/>
      <c r="F7" s="46"/>
      <c r="G7" s="46"/>
      <c r="H7" s="46"/>
      <c r="I7" s="46"/>
      <c r="J7" s="46"/>
    </row>
    <row r="9" spans="1:10" ht="114">
      <c r="A9" s="43" t="s">
        <v>326</v>
      </c>
      <c r="B9" s="43" t="s">
        <v>327</v>
      </c>
      <c r="C9" s="43" t="s">
        <v>310</v>
      </c>
      <c r="D9" s="21" t="s">
        <v>328</v>
      </c>
      <c r="E9" s="8" t="s">
        <v>329</v>
      </c>
      <c r="F9" s="8" t="s">
        <v>330</v>
      </c>
      <c r="G9" s="8" t="s">
        <v>331</v>
      </c>
      <c r="H9" s="8" t="s">
        <v>332</v>
      </c>
      <c r="I9" s="8" t="s">
        <v>333</v>
      </c>
      <c r="J9" s="8" t="s">
        <v>334</v>
      </c>
    </row>
    <row r="10" spans="1:10" ht="15.75">
      <c r="A10" s="44">
        <v>1</v>
      </c>
      <c r="B10" s="44">
        <v>2</v>
      </c>
      <c r="C10" s="44">
        <v>3</v>
      </c>
      <c r="D10" s="39">
        <v>4</v>
      </c>
      <c r="E10" s="45">
        <v>5</v>
      </c>
      <c r="F10" s="45">
        <v>6</v>
      </c>
      <c r="G10" s="45">
        <v>7</v>
      </c>
      <c r="H10" s="45">
        <v>8</v>
      </c>
      <c r="I10" s="45">
        <v>9</v>
      </c>
      <c r="J10" s="45">
        <v>10</v>
      </c>
    </row>
    <row r="11" spans="1:10" ht="31.5">
      <c r="A11" s="258" t="s">
        <v>387</v>
      </c>
      <c r="B11" s="259"/>
      <c r="C11" s="260"/>
      <c r="D11" s="261" t="s">
        <v>388</v>
      </c>
      <c r="E11" s="262" t="s">
        <v>319</v>
      </c>
      <c r="F11" s="263"/>
      <c r="G11" s="263"/>
      <c r="H11" s="263"/>
      <c r="I11" s="264">
        <f>I12</f>
        <v>65102964.03</v>
      </c>
      <c r="J11" s="265"/>
    </row>
    <row r="12" spans="1:10" ht="31.5">
      <c r="A12" s="258" t="s">
        <v>389</v>
      </c>
      <c r="B12" s="259"/>
      <c r="C12" s="260"/>
      <c r="D12" s="261" t="s">
        <v>388</v>
      </c>
      <c r="E12" s="262"/>
      <c r="F12" s="263"/>
      <c r="G12" s="263"/>
      <c r="H12" s="263"/>
      <c r="I12" s="264">
        <f>SUM(I13:I24)</f>
        <v>65102964.03</v>
      </c>
      <c r="J12" s="265"/>
    </row>
    <row r="13" spans="1:13" ht="16.5">
      <c r="A13" s="266" t="s">
        <v>390</v>
      </c>
      <c r="B13" s="22" t="s">
        <v>391</v>
      </c>
      <c r="C13" s="22" t="s">
        <v>392</v>
      </c>
      <c r="D13" s="254" t="s">
        <v>393</v>
      </c>
      <c r="E13" s="255"/>
      <c r="F13" s="59"/>
      <c r="G13" s="59"/>
      <c r="H13" s="59"/>
      <c r="I13" s="66">
        <v>21560280</v>
      </c>
      <c r="J13" s="61"/>
      <c r="L13" s="267">
        <v>21560280</v>
      </c>
      <c r="M13" s="96">
        <f aca="true" t="shared" si="0" ref="M13:M20">L13-I13</f>
        <v>0</v>
      </c>
    </row>
    <row r="14" spans="1:13" ht="31.5">
      <c r="A14" s="266" t="s">
        <v>394</v>
      </c>
      <c r="B14" s="22" t="s">
        <v>395</v>
      </c>
      <c r="C14" s="22" t="s">
        <v>396</v>
      </c>
      <c r="D14" s="256" t="s">
        <v>397</v>
      </c>
      <c r="E14" s="255"/>
      <c r="F14" s="59"/>
      <c r="G14" s="59"/>
      <c r="H14" s="59"/>
      <c r="I14" s="66">
        <v>2563152</v>
      </c>
      <c r="J14" s="61"/>
      <c r="L14" s="2">
        <v>2563152</v>
      </c>
      <c r="M14" s="96">
        <f t="shared" si="0"/>
        <v>0</v>
      </c>
    </row>
    <row r="15" spans="1:13" ht="63">
      <c r="A15" s="266" t="s">
        <v>398</v>
      </c>
      <c r="B15" s="22" t="s">
        <v>399</v>
      </c>
      <c r="C15" s="22" t="s">
        <v>400</v>
      </c>
      <c r="D15" s="256" t="s">
        <v>401</v>
      </c>
      <c r="E15" s="255"/>
      <c r="F15" s="59"/>
      <c r="G15" s="59"/>
      <c r="H15" s="59"/>
      <c r="I15" s="66">
        <v>6717812</v>
      </c>
      <c r="J15" s="61"/>
      <c r="L15" s="2">
        <v>6717812</v>
      </c>
      <c r="M15" s="96">
        <f t="shared" si="0"/>
        <v>0</v>
      </c>
    </row>
    <row r="16" spans="1:13" ht="47.25">
      <c r="A16" s="266" t="s">
        <v>402</v>
      </c>
      <c r="B16" s="22" t="s">
        <v>403</v>
      </c>
      <c r="C16" s="22" t="s">
        <v>400</v>
      </c>
      <c r="D16" s="256" t="s">
        <v>404</v>
      </c>
      <c r="E16" s="255"/>
      <c r="F16" s="59"/>
      <c r="G16" s="59"/>
      <c r="H16" s="59"/>
      <c r="I16" s="66">
        <v>5700335</v>
      </c>
      <c r="J16" s="61"/>
      <c r="L16" s="2">
        <v>5700335</v>
      </c>
      <c r="M16" s="96">
        <f t="shared" si="0"/>
        <v>0</v>
      </c>
    </row>
    <row r="17" spans="1:13" ht="111" customHeight="1">
      <c r="A17" s="266" t="s">
        <v>405</v>
      </c>
      <c r="B17" s="22" t="s">
        <v>406</v>
      </c>
      <c r="C17" s="22" t="s">
        <v>407</v>
      </c>
      <c r="D17" s="256" t="s">
        <v>408</v>
      </c>
      <c r="E17" s="255"/>
      <c r="F17" s="59"/>
      <c r="G17" s="59"/>
      <c r="H17" s="59"/>
      <c r="I17" s="66">
        <v>8696076.030000001</v>
      </c>
      <c r="J17" s="61"/>
      <c r="L17" s="2">
        <v>8696076.030000001</v>
      </c>
      <c r="M17" s="96">
        <f t="shared" si="0"/>
        <v>0</v>
      </c>
    </row>
    <row r="18" spans="1:13" ht="31.5">
      <c r="A18" s="22" t="s">
        <v>174</v>
      </c>
      <c r="B18" s="22" t="s">
        <v>175</v>
      </c>
      <c r="C18" s="22" t="s">
        <v>392</v>
      </c>
      <c r="D18" s="56" t="s">
        <v>176</v>
      </c>
      <c r="E18" s="207" t="s">
        <v>431</v>
      </c>
      <c r="F18" s="74"/>
      <c r="G18" s="74"/>
      <c r="H18" s="74"/>
      <c r="I18" s="66">
        <v>9506500</v>
      </c>
      <c r="J18" s="61"/>
      <c r="L18" s="2">
        <v>9506500</v>
      </c>
      <c r="M18" s="269">
        <f t="shared" si="0"/>
        <v>0</v>
      </c>
    </row>
    <row r="19" spans="1:13" ht="78.75">
      <c r="A19" s="266" t="s">
        <v>187</v>
      </c>
      <c r="B19" s="22" t="s">
        <v>188</v>
      </c>
      <c r="C19" s="22" t="s">
        <v>392</v>
      </c>
      <c r="D19" s="56" t="s">
        <v>189</v>
      </c>
      <c r="E19" s="207"/>
      <c r="F19" s="74"/>
      <c r="G19" s="74"/>
      <c r="H19" s="74"/>
      <c r="I19" s="66">
        <v>3150000</v>
      </c>
      <c r="J19" s="61"/>
      <c r="L19" s="209">
        <v>3150000</v>
      </c>
      <c r="M19" s="96">
        <f t="shared" si="0"/>
        <v>0</v>
      </c>
    </row>
    <row r="20" spans="1:13" ht="78.75">
      <c r="A20" s="270" t="s">
        <v>268</v>
      </c>
      <c r="B20" s="271" t="s">
        <v>267</v>
      </c>
      <c r="C20" s="271" t="s">
        <v>392</v>
      </c>
      <c r="D20" s="272" t="s">
        <v>269</v>
      </c>
      <c r="E20" s="207"/>
      <c r="F20" s="74"/>
      <c r="G20" s="74"/>
      <c r="H20" s="74"/>
      <c r="I20" s="66">
        <v>3850000</v>
      </c>
      <c r="J20" s="61"/>
      <c r="L20" s="268">
        <v>3850000</v>
      </c>
      <c r="M20" s="269">
        <f t="shared" si="0"/>
        <v>0</v>
      </c>
    </row>
    <row r="21" spans="1:10" ht="94.5">
      <c r="A21" s="22" t="s">
        <v>409</v>
      </c>
      <c r="B21" s="22" t="s">
        <v>344</v>
      </c>
      <c r="C21" s="22" t="s">
        <v>410</v>
      </c>
      <c r="D21" s="257" t="s">
        <v>345</v>
      </c>
      <c r="E21" s="256" t="s">
        <v>411</v>
      </c>
      <c r="F21" s="63" t="s">
        <v>412</v>
      </c>
      <c r="G21" s="64">
        <v>4000000</v>
      </c>
      <c r="H21" s="65" t="s">
        <v>413</v>
      </c>
      <c r="I21" s="66">
        <v>1000000</v>
      </c>
      <c r="J21" s="67">
        <v>25</v>
      </c>
    </row>
    <row r="22" spans="1:10" ht="94.5">
      <c r="A22" s="22" t="s">
        <v>409</v>
      </c>
      <c r="B22" s="22" t="s">
        <v>344</v>
      </c>
      <c r="C22" s="22" t="s">
        <v>410</v>
      </c>
      <c r="D22" s="257" t="s">
        <v>414</v>
      </c>
      <c r="E22" s="256" t="s">
        <v>415</v>
      </c>
      <c r="F22" s="63" t="s">
        <v>351</v>
      </c>
      <c r="G22" s="64">
        <v>1424815</v>
      </c>
      <c r="H22" s="65">
        <v>70.5</v>
      </c>
      <c r="I22" s="66">
        <v>420000</v>
      </c>
      <c r="J22" s="67">
        <v>100</v>
      </c>
    </row>
    <row r="23" spans="1:10" ht="110.25">
      <c r="A23" s="22" t="s">
        <v>409</v>
      </c>
      <c r="B23" s="22" t="s">
        <v>344</v>
      </c>
      <c r="C23" s="22" t="s">
        <v>410</v>
      </c>
      <c r="D23" s="257" t="s">
        <v>416</v>
      </c>
      <c r="E23" s="256" t="s">
        <v>417</v>
      </c>
      <c r="F23" s="63" t="s">
        <v>418</v>
      </c>
      <c r="G23" s="64">
        <f>3937434</f>
        <v>3937434</v>
      </c>
      <c r="H23" s="65">
        <v>2</v>
      </c>
      <c r="I23" s="66">
        <v>420000</v>
      </c>
      <c r="J23" s="67">
        <v>11</v>
      </c>
    </row>
    <row r="24" spans="1:13" ht="141.75">
      <c r="A24" s="22" t="s">
        <v>409</v>
      </c>
      <c r="B24" s="22" t="s">
        <v>344</v>
      </c>
      <c r="C24" s="22" t="s">
        <v>410</v>
      </c>
      <c r="D24" s="62" t="s">
        <v>345</v>
      </c>
      <c r="E24" s="256" t="s">
        <v>190</v>
      </c>
      <c r="F24" s="63">
        <v>2021</v>
      </c>
      <c r="G24" s="64">
        <v>1518809</v>
      </c>
      <c r="H24" s="65">
        <v>0</v>
      </c>
      <c r="I24" s="66">
        <v>1518809</v>
      </c>
      <c r="J24" s="67">
        <v>100</v>
      </c>
      <c r="L24" s="2">
        <v>3358809</v>
      </c>
      <c r="M24" s="269">
        <f>L24-I24-I25-I26-I27</f>
        <v>-128365928.06</v>
      </c>
    </row>
    <row r="25" spans="1:10" ht="20.25" customHeight="1">
      <c r="A25" s="8"/>
      <c r="B25" s="8"/>
      <c r="C25" s="9"/>
      <c r="D25" s="10" t="s">
        <v>311</v>
      </c>
      <c r="E25" s="12"/>
      <c r="F25" s="158"/>
      <c r="G25" s="158"/>
      <c r="H25" s="158"/>
      <c r="I25" s="159">
        <f>I11</f>
        <v>65102964.03</v>
      </c>
      <c r="J25" s="105"/>
    </row>
    <row r="26" ht="123" customHeight="1">
      <c r="I26" s="2">
        <v>65102964.03</v>
      </c>
    </row>
    <row r="27" spans="1:10" ht="18.75" customHeight="1">
      <c r="A27" s="293" t="s">
        <v>278</v>
      </c>
      <c r="B27" s="293"/>
      <c r="C27" s="293"/>
      <c r="D27" s="293"/>
      <c r="E27" s="293"/>
      <c r="F27" s="19"/>
      <c r="G27" s="294" t="s">
        <v>357</v>
      </c>
      <c r="H27" s="294"/>
      <c r="I27" s="294"/>
      <c r="J27" s="294"/>
    </row>
    <row r="29" ht="15.75">
      <c r="I29" s="96">
        <f>I25-I26</f>
        <v>0</v>
      </c>
    </row>
    <row r="30" spans="7:8" ht="15.75">
      <c r="G30" s="4"/>
      <c r="H30" s="4"/>
    </row>
  </sheetData>
  <sheetProtection/>
  <mergeCells count="5">
    <mergeCell ref="B5:J5"/>
    <mergeCell ref="A6:B6"/>
    <mergeCell ref="A7:B7"/>
    <mergeCell ref="A27:E27"/>
    <mergeCell ref="G27:J27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25"/>
  <sheetViews>
    <sheetView zoomScale="75" zoomScaleNormal="75" zoomScalePageLayoutView="0" workbookViewId="0" topLeftCell="A13">
      <selection activeCell="E28" sqref="E28"/>
    </sheetView>
  </sheetViews>
  <sheetFormatPr defaultColWidth="9.00390625" defaultRowHeight="12.75"/>
  <cols>
    <col min="1" max="1" width="13.375" style="2" customWidth="1"/>
    <col min="2" max="2" width="13.125" style="2" customWidth="1"/>
    <col min="3" max="3" width="14.00390625" style="2" customWidth="1"/>
    <col min="4" max="4" width="45.625" style="2" customWidth="1"/>
    <col min="5" max="5" width="45.00390625" style="2" customWidth="1"/>
    <col min="6" max="6" width="13.375" style="2" customWidth="1"/>
    <col min="7" max="7" width="15.75390625" style="2" customWidth="1"/>
    <col min="8" max="8" width="13.00390625" style="2" customWidth="1"/>
    <col min="9" max="9" width="17.75390625" style="2" customWidth="1"/>
    <col min="10" max="10" width="12.875" style="2" customWidth="1"/>
    <col min="11" max="11" width="14.25390625" style="2" bestFit="1" customWidth="1"/>
    <col min="12" max="16384" width="9.125" style="2" customWidth="1"/>
  </cols>
  <sheetData>
    <row r="1" spans="1:9" ht="15.75">
      <c r="A1" s="3"/>
      <c r="B1" s="3"/>
      <c r="C1" s="3"/>
      <c r="F1" s="35" t="s">
        <v>172</v>
      </c>
      <c r="I1" s="35"/>
    </row>
    <row r="2" spans="1:6" ht="15.75">
      <c r="A2" s="3"/>
      <c r="B2" s="3"/>
      <c r="C2" s="3"/>
      <c r="F2" s="2" t="s">
        <v>277</v>
      </c>
    </row>
    <row r="3" spans="1:6" ht="15.75">
      <c r="A3" s="3"/>
      <c r="B3" s="3"/>
      <c r="C3" s="3"/>
      <c r="F3" s="18" t="s">
        <v>375</v>
      </c>
    </row>
    <row r="4" spans="1:6" ht="14.25" customHeight="1">
      <c r="A4" s="1"/>
      <c r="B4" s="1"/>
      <c r="F4" s="2" t="s">
        <v>173</v>
      </c>
    </row>
    <row r="5" spans="2:10" ht="44.25" customHeight="1">
      <c r="B5" s="282" t="s">
        <v>377</v>
      </c>
      <c r="C5" s="282"/>
      <c r="D5" s="282"/>
      <c r="E5" s="282"/>
      <c r="F5" s="282"/>
      <c r="G5" s="282"/>
      <c r="H5" s="282"/>
      <c r="I5" s="282"/>
      <c r="J5" s="282"/>
    </row>
    <row r="6" spans="1:10" ht="17.25">
      <c r="A6" s="288">
        <v>17100000000</v>
      </c>
      <c r="B6" s="288"/>
      <c r="C6" s="46"/>
      <c r="D6" s="46"/>
      <c r="E6" s="46"/>
      <c r="F6" s="46"/>
      <c r="G6" s="46"/>
      <c r="H6" s="46"/>
      <c r="I6" s="46"/>
      <c r="J6" s="46"/>
    </row>
    <row r="7" spans="1:10" ht="17.25">
      <c r="A7" s="289" t="s">
        <v>323</v>
      </c>
      <c r="B7" s="289"/>
      <c r="C7" s="46"/>
      <c r="D7" s="46"/>
      <c r="E7" s="46"/>
      <c r="F7" s="46"/>
      <c r="G7" s="46"/>
      <c r="H7" s="46"/>
      <c r="I7" s="46"/>
      <c r="J7" s="46"/>
    </row>
    <row r="9" spans="1:10" ht="114">
      <c r="A9" s="43" t="s">
        <v>326</v>
      </c>
      <c r="B9" s="43" t="s">
        <v>327</v>
      </c>
      <c r="C9" s="43" t="s">
        <v>310</v>
      </c>
      <c r="D9" s="21" t="s">
        <v>328</v>
      </c>
      <c r="E9" s="8" t="s">
        <v>329</v>
      </c>
      <c r="F9" s="8" t="s">
        <v>330</v>
      </c>
      <c r="G9" s="8" t="s">
        <v>331</v>
      </c>
      <c r="H9" s="8" t="s">
        <v>332</v>
      </c>
      <c r="I9" s="8" t="s">
        <v>333</v>
      </c>
      <c r="J9" s="8" t="s">
        <v>334</v>
      </c>
    </row>
    <row r="10" spans="1:10" ht="15.75">
      <c r="A10" s="44">
        <v>1</v>
      </c>
      <c r="B10" s="44">
        <v>2</v>
      </c>
      <c r="C10" s="44">
        <v>3</v>
      </c>
      <c r="D10" s="39">
        <v>4</v>
      </c>
      <c r="E10" s="45">
        <v>5</v>
      </c>
      <c r="F10" s="45">
        <v>6</v>
      </c>
      <c r="G10" s="45">
        <v>7</v>
      </c>
      <c r="H10" s="45">
        <v>8</v>
      </c>
      <c r="I10" s="45">
        <v>9</v>
      </c>
      <c r="J10" s="45">
        <v>10</v>
      </c>
    </row>
    <row r="11" spans="1:10" ht="15.75">
      <c r="A11" s="7" t="s">
        <v>284</v>
      </c>
      <c r="B11" s="15"/>
      <c r="C11" s="5"/>
      <c r="D11" s="5" t="s">
        <v>281</v>
      </c>
      <c r="E11" s="7" t="s">
        <v>319</v>
      </c>
      <c r="F11" s="6"/>
      <c r="G11" s="6"/>
      <c r="H11" s="6"/>
      <c r="I11" s="57">
        <f>I13</f>
        <v>-115000</v>
      </c>
      <c r="J11" s="58"/>
    </row>
    <row r="12" spans="1:10" ht="15.75">
      <c r="A12" s="7" t="s">
        <v>285</v>
      </c>
      <c r="B12" s="15"/>
      <c r="C12" s="5"/>
      <c r="D12" s="5" t="s">
        <v>281</v>
      </c>
      <c r="E12" s="7"/>
      <c r="F12" s="6"/>
      <c r="G12" s="6"/>
      <c r="H12" s="6"/>
      <c r="I12" s="57">
        <f>I13</f>
        <v>-115000</v>
      </c>
      <c r="J12" s="58"/>
    </row>
    <row r="13" spans="1:10" ht="23.25" customHeight="1">
      <c r="A13" s="22" t="s">
        <v>378</v>
      </c>
      <c r="B13" s="22" t="s">
        <v>317</v>
      </c>
      <c r="C13" s="22" t="s">
        <v>379</v>
      </c>
      <c r="D13" s="56" t="s">
        <v>380</v>
      </c>
      <c r="E13" s="8"/>
      <c r="F13" s="59"/>
      <c r="G13" s="59"/>
      <c r="H13" s="59"/>
      <c r="I13" s="60">
        <v>-115000</v>
      </c>
      <c r="J13" s="61"/>
    </row>
    <row r="14" spans="1:10" ht="31.5">
      <c r="A14" s="7" t="s">
        <v>381</v>
      </c>
      <c r="B14" s="15"/>
      <c r="C14" s="5"/>
      <c r="D14" s="5" t="s">
        <v>382</v>
      </c>
      <c r="E14" s="7" t="s">
        <v>319</v>
      </c>
      <c r="F14" s="6"/>
      <c r="G14" s="6"/>
      <c r="H14" s="6"/>
      <c r="I14" s="57">
        <f>I16</f>
        <v>2868500</v>
      </c>
      <c r="J14" s="58"/>
    </row>
    <row r="15" spans="1:10" ht="31.5">
      <c r="A15" s="7" t="s">
        <v>383</v>
      </c>
      <c r="B15" s="15"/>
      <c r="C15" s="5"/>
      <c r="D15" s="5" t="s">
        <v>382</v>
      </c>
      <c r="E15" s="7"/>
      <c r="F15" s="6"/>
      <c r="G15" s="6"/>
      <c r="H15" s="6"/>
      <c r="I15" s="57">
        <f>I16</f>
        <v>2868500</v>
      </c>
      <c r="J15" s="58"/>
    </row>
    <row r="16" spans="1:10" ht="47.25">
      <c r="A16" s="22" t="s">
        <v>384</v>
      </c>
      <c r="B16" s="22" t="s">
        <v>385</v>
      </c>
      <c r="C16" s="22" t="s">
        <v>317</v>
      </c>
      <c r="D16" s="23" t="s">
        <v>386</v>
      </c>
      <c r="E16" s="8"/>
      <c r="F16" s="59"/>
      <c r="G16" s="59"/>
      <c r="H16" s="59"/>
      <c r="I16" s="60">
        <f>3000000-131500</f>
        <v>2868500</v>
      </c>
      <c r="J16" s="61"/>
    </row>
    <row r="17" spans="1:10" ht="31.5">
      <c r="A17" s="7" t="s">
        <v>387</v>
      </c>
      <c r="B17" s="15"/>
      <c r="C17" s="5"/>
      <c r="D17" s="5" t="s">
        <v>388</v>
      </c>
      <c r="E17" s="7" t="s">
        <v>319</v>
      </c>
      <c r="F17" s="6"/>
      <c r="G17" s="6"/>
      <c r="H17" s="6"/>
      <c r="I17" s="57">
        <f>I18</f>
        <v>-30380647</v>
      </c>
      <c r="J17" s="58"/>
    </row>
    <row r="18" spans="1:10" ht="31.5">
      <c r="A18" s="7" t="s">
        <v>389</v>
      </c>
      <c r="B18" s="15"/>
      <c r="C18" s="5"/>
      <c r="D18" s="5" t="s">
        <v>388</v>
      </c>
      <c r="E18" s="7"/>
      <c r="F18" s="6"/>
      <c r="G18" s="6"/>
      <c r="H18" s="6"/>
      <c r="I18" s="57">
        <f>SUM(I19:I29)</f>
        <v>-30380647</v>
      </c>
      <c r="J18" s="58"/>
    </row>
    <row r="19" spans="1:10" ht="31.5">
      <c r="A19" s="22" t="s">
        <v>394</v>
      </c>
      <c r="B19" s="22" t="s">
        <v>395</v>
      </c>
      <c r="C19" s="22" t="s">
        <v>396</v>
      </c>
      <c r="D19" s="56" t="s">
        <v>397</v>
      </c>
      <c r="E19" s="207"/>
      <c r="F19" s="74"/>
      <c r="G19" s="74"/>
      <c r="H19" s="74"/>
      <c r="I19" s="208">
        <v>-416808</v>
      </c>
      <c r="J19" s="61"/>
    </row>
    <row r="20" spans="1:10" ht="63">
      <c r="A20" s="22" t="s">
        <v>398</v>
      </c>
      <c r="B20" s="22" t="s">
        <v>399</v>
      </c>
      <c r="C20" s="22" t="s">
        <v>400</v>
      </c>
      <c r="D20" s="56" t="s">
        <v>401</v>
      </c>
      <c r="E20" s="207"/>
      <c r="F20" s="74"/>
      <c r="G20" s="74"/>
      <c r="H20" s="74"/>
      <c r="I20" s="208">
        <v>169885</v>
      </c>
      <c r="J20" s="61"/>
    </row>
    <row r="21" spans="1:10" ht="47.25">
      <c r="A21" s="22" t="s">
        <v>402</v>
      </c>
      <c r="B21" s="22" t="s">
        <v>403</v>
      </c>
      <c r="C21" s="22" t="s">
        <v>400</v>
      </c>
      <c r="D21" s="56" t="s">
        <v>404</v>
      </c>
      <c r="E21" s="207"/>
      <c r="F21" s="74"/>
      <c r="G21" s="74"/>
      <c r="H21" s="74"/>
      <c r="I21" s="208">
        <v>352880</v>
      </c>
      <c r="J21" s="61"/>
    </row>
    <row r="22" spans="1:10" ht="110.25" customHeight="1">
      <c r="A22" s="22" t="s">
        <v>405</v>
      </c>
      <c r="B22" s="22" t="s">
        <v>406</v>
      </c>
      <c r="C22" s="22" t="s">
        <v>407</v>
      </c>
      <c r="D22" s="254" t="s">
        <v>408</v>
      </c>
      <c r="E22" s="207"/>
      <c r="F22" s="74"/>
      <c r="G22" s="74"/>
      <c r="H22" s="74"/>
      <c r="I22" s="208">
        <v>-105957</v>
      </c>
      <c r="J22" s="61"/>
    </row>
    <row r="23" spans="1:10" ht="31.5">
      <c r="A23" s="22" t="s">
        <v>174</v>
      </c>
      <c r="B23" s="22" t="s">
        <v>175</v>
      </c>
      <c r="C23" s="22" t="s">
        <v>392</v>
      </c>
      <c r="D23" s="56" t="s">
        <v>176</v>
      </c>
      <c r="E23" s="207" t="s">
        <v>431</v>
      </c>
      <c r="F23" s="74"/>
      <c r="G23" s="74"/>
      <c r="H23" s="74"/>
      <c r="I23" s="208">
        <f>238000+300000+600000+347000+1000000+300000+1267500+268000+400000</f>
        <v>4720500</v>
      </c>
      <c r="J23" s="61"/>
    </row>
    <row r="24" spans="1:10" ht="77.25" customHeight="1">
      <c r="A24" s="22" t="s">
        <v>177</v>
      </c>
      <c r="B24" s="22" t="s">
        <v>178</v>
      </c>
      <c r="C24" s="22" t="s">
        <v>392</v>
      </c>
      <c r="D24" s="56" t="s">
        <v>179</v>
      </c>
      <c r="E24" s="207"/>
      <c r="F24" s="74"/>
      <c r="G24" s="74"/>
      <c r="H24" s="74"/>
      <c r="I24" s="208">
        <v>-139520</v>
      </c>
      <c r="J24" s="61"/>
    </row>
    <row r="25" spans="1:10" ht="78.75">
      <c r="A25" s="22" t="s">
        <v>180</v>
      </c>
      <c r="B25" s="22" t="s">
        <v>181</v>
      </c>
      <c r="C25" s="22" t="s">
        <v>392</v>
      </c>
      <c r="D25" s="56" t="s">
        <v>182</v>
      </c>
      <c r="E25" s="207"/>
      <c r="F25" s="74"/>
      <c r="G25" s="74"/>
      <c r="H25" s="74"/>
      <c r="I25" s="208">
        <v>-325536</v>
      </c>
      <c r="J25" s="61"/>
    </row>
    <row r="26" spans="1:10" ht="126">
      <c r="A26" s="22" t="s">
        <v>183</v>
      </c>
      <c r="B26" s="22" t="s">
        <v>184</v>
      </c>
      <c r="C26" s="22" t="s">
        <v>392</v>
      </c>
      <c r="D26" s="56" t="s">
        <v>185</v>
      </c>
      <c r="E26" s="207" t="s">
        <v>186</v>
      </c>
      <c r="F26" s="74"/>
      <c r="G26" s="74"/>
      <c r="H26" s="74"/>
      <c r="I26" s="209">
        <v>-39269900</v>
      </c>
      <c r="J26" s="61"/>
    </row>
    <row r="27" spans="1:10" ht="78.75">
      <c r="A27" s="22" t="s">
        <v>187</v>
      </c>
      <c r="B27" s="22" t="s">
        <v>188</v>
      </c>
      <c r="C27" s="22" t="s">
        <v>392</v>
      </c>
      <c r="D27" s="56" t="s">
        <v>189</v>
      </c>
      <c r="E27" s="207"/>
      <c r="F27" s="74"/>
      <c r="G27" s="74"/>
      <c r="H27" s="74"/>
      <c r="I27" s="60">
        <v>3150000</v>
      </c>
      <c r="J27" s="61"/>
    </row>
    <row r="28" spans="1:10" ht="141.75">
      <c r="A28" s="22" t="s">
        <v>409</v>
      </c>
      <c r="B28" s="22" t="s">
        <v>344</v>
      </c>
      <c r="C28" s="22" t="s">
        <v>410</v>
      </c>
      <c r="D28" s="62" t="s">
        <v>345</v>
      </c>
      <c r="E28" s="23" t="s">
        <v>190</v>
      </c>
      <c r="F28" s="63">
        <v>2021</v>
      </c>
      <c r="G28" s="64">
        <v>1518809</v>
      </c>
      <c r="H28" s="65">
        <v>0</v>
      </c>
      <c r="I28" s="66">
        <v>1518809</v>
      </c>
      <c r="J28" s="67">
        <v>100</v>
      </c>
    </row>
    <row r="29" spans="1:10" ht="47.25">
      <c r="A29" s="22" t="s">
        <v>419</v>
      </c>
      <c r="B29" s="22" t="s">
        <v>385</v>
      </c>
      <c r="C29" s="22" t="s">
        <v>317</v>
      </c>
      <c r="D29" s="23" t="s">
        <v>386</v>
      </c>
      <c r="E29" s="23"/>
      <c r="F29" s="63"/>
      <c r="G29" s="64"/>
      <c r="H29" s="65"/>
      <c r="I29" s="66">
        <v>-35000</v>
      </c>
      <c r="J29" s="67"/>
    </row>
    <row r="30" spans="1:10" ht="47.25">
      <c r="A30" s="210" t="s">
        <v>294</v>
      </c>
      <c r="B30" s="211"/>
      <c r="C30" s="212"/>
      <c r="D30" s="212" t="s">
        <v>116</v>
      </c>
      <c r="E30" s="210" t="s">
        <v>319</v>
      </c>
      <c r="F30" s="213"/>
      <c r="G30" s="213"/>
      <c r="H30" s="213"/>
      <c r="I30" s="214">
        <f>I31</f>
        <v>4320016</v>
      </c>
      <c r="J30" s="215"/>
    </row>
    <row r="31" spans="1:10" ht="47.25">
      <c r="A31" s="210" t="s">
        <v>296</v>
      </c>
      <c r="B31" s="211"/>
      <c r="C31" s="212"/>
      <c r="D31" s="212" t="s">
        <v>116</v>
      </c>
      <c r="E31" s="210"/>
      <c r="F31" s="213"/>
      <c r="G31" s="213"/>
      <c r="H31" s="213"/>
      <c r="I31" s="214">
        <f>+I33+I37+I32</f>
        <v>4320016</v>
      </c>
      <c r="J31" s="215"/>
    </row>
    <row r="32" spans="1:10" ht="31.5">
      <c r="A32" s="22" t="s">
        <v>371</v>
      </c>
      <c r="B32" s="22">
        <v>2020</v>
      </c>
      <c r="C32" s="13" t="s">
        <v>372</v>
      </c>
      <c r="D32" s="72" t="s">
        <v>373</v>
      </c>
      <c r="E32" s="73"/>
      <c r="F32" s="216"/>
      <c r="G32" s="217"/>
      <c r="H32" s="218"/>
      <c r="I32" s="217">
        <f>1500000</f>
        <v>1500000</v>
      </c>
      <c r="J32" s="219"/>
    </row>
    <row r="33" spans="1:10" ht="47.25">
      <c r="A33" s="22" t="s">
        <v>191</v>
      </c>
      <c r="B33" s="22" t="s">
        <v>36</v>
      </c>
      <c r="C33" s="13" t="s">
        <v>279</v>
      </c>
      <c r="D33" s="72" t="s">
        <v>37</v>
      </c>
      <c r="E33" s="73"/>
      <c r="F33" s="216"/>
      <c r="G33" s="217"/>
      <c r="H33" s="218"/>
      <c r="I33" s="217">
        <f>I34+I35+I36</f>
        <v>2688016</v>
      </c>
      <c r="J33" s="219"/>
    </row>
    <row r="34" spans="1:10" ht="94.5">
      <c r="A34" s="22"/>
      <c r="B34" s="22"/>
      <c r="C34" s="13"/>
      <c r="D34" s="220" t="s">
        <v>192</v>
      </c>
      <c r="E34" s="220" t="s">
        <v>193</v>
      </c>
      <c r="F34" s="216"/>
      <c r="G34" s="217"/>
      <c r="H34" s="218"/>
      <c r="I34" s="221">
        <v>256000</v>
      </c>
      <c r="J34" s="219"/>
    </row>
    <row r="35" spans="1:10" ht="83.25" customHeight="1">
      <c r="A35" s="22"/>
      <c r="B35" s="22"/>
      <c r="C35" s="13"/>
      <c r="D35" s="220" t="s">
        <v>192</v>
      </c>
      <c r="E35" s="220" t="s">
        <v>194</v>
      </c>
      <c r="F35" s="216"/>
      <c r="G35" s="217"/>
      <c r="H35" s="218"/>
      <c r="I35" s="221">
        <v>958000</v>
      </c>
      <c r="J35" s="219"/>
    </row>
    <row r="36" spans="1:10" ht="110.25">
      <c r="A36" s="22"/>
      <c r="B36" s="22"/>
      <c r="C36" s="13"/>
      <c r="D36" s="220" t="s">
        <v>192</v>
      </c>
      <c r="E36" s="220" t="s">
        <v>195</v>
      </c>
      <c r="F36" s="216"/>
      <c r="G36" s="217"/>
      <c r="H36" s="218"/>
      <c r="I36" s="221">
        <v>1474016</v>
      </c>
      <c r="J36" s="219"/>
    </row>
    <row r="37" spans="1:10" ht="63">
      <c r="A37" s="222" t="s">
        <v>427</v>
      </c>
      <c r="B37" s="222" t="s">
        <v>428</v>
      </c>
      <c r="C37" s="223" t="s">
        <v>279</v>
      </c>
      <c r="D37" s="72" t="s">
        <v>429</v>
      </c>
      <c r="E37" s="224" t="s">
        <v>431</v>
      </c>
      <c r="F37" s="225"/>
      <c r="G37" s="226"/>
      <c r="H37" s="227"/>
      <c r="I37" s="217">
        <f>33000+99000</f>
        <v>132000</v>
      </c>
      <c r="J37" s="228"/>
    </row>
    <row r="38" spans="1:10" ht="63">
      <c r="A38" s="7" t="s">
        <v>362</v>
      </c>
      <c r="B38" s="5"/>
      <c r="C38" s="5"/>
      <c r="D38" s="5" t="s">
        <v>363</v>
      </c>
      <c r="E38" s="7" t="s">
        <v>319</v>
      </c>
      <c r="F38" s="6"/>
      <c r="G38" s="6"/>
      <c r="H38" s="6"/>
      <c r="I38" s="57">
        <f>I39</f>
        <v>3214035</v>
      </c>
      <c r="J38" s="58"/>
    </row>
    <row r="39" spans="1:10" ht="63">
      <c r="A39" s="7" t="s">
        <v>364</v>
      </c>
      <c r="B39" s="5"/>
      <c r="C39" s="5"/>
      <c r="D39" s="5" t="s">
        <v>363</v>
      </c>
      <c r="E39" s="7"/>
      <c r="F39" s="6"/>
      <c r="G39" s="6"/>
      <c r="H39" s="6"/>
      <c r="I39" s="57">
        <f>SUM(I40:I45)</f>
        <v>3214035</v>
      </c>
      <c r="J39" s="58"/>
    </row>
    <row r="40" spans="1:10" ht="110.25">
      <c r="A40" s="22" t="s">
        <v>196</v>
      </c>
      <c r="B40" s="53">
        <v>3102</v>
      </c>
      <c r="C40" s="54" t="s">
        <v>197</v>
      </c>
      <c r="D40" s="78" t="s">
        <v>198</v>
      </c>
      <c r="E40" s="73"/>
      <c r="F40" s="79"/>
      <c r="G40" s="80"/>
      <c r="H40" s="81"/>
      <c r="I40" s="66">
        <v>1700000</v>
      </c>
      <c r="J40" s="77"/>
    </row>
    <row r="41" spans="1:10" ht="47.25">
      <c r="A41" s="22" t="s">
        <v>432</v>
      </c>
      <c r="B41" s="53">
        <v>3241</v>
      </c>
      <c r="C41" s="54" t="s">
        <v>433</v>
      </c>
      <c r="D41" s="55" t="s">
        <v>434</v>
      </c>
      <c r="E41" s="73"/>
      <c r="F41" s="69"/>
      <c r="G41" s="66"/>
      <c r="H41" s="229"/>
      <c r="I41" s="66">
        <v>-24000</v>
      </c>
      <c r="J41" s="71"/>
    </row>
    <row r="42" spans="1:10" ht="141.75">
      <c r="A42" s="22" t="s">
        <v>435</v>
      </c>
      <c r="B42" s="53">
        <v>7323</v>
      </c>
      <c r="C42" s="54" t="s">
        <v>410</v>
      </c>
      <c r="D42" s="78" t="s">
        <v>436</v>
      </c>
      <c r="E42" s="73" t="s">
        <v>199</v>
      </c>
      <c r="F42" s="69">
        <v>2021</v>
      </c>
      <c r="G42" s="230">
        <v>6850</v>
      </c>
      <c r="H42" s="231">
        <v>0</v>
      </c>
      <c r="I42" s="230">
        <v>6850</v>
      </c>
      <c r="J42" s="231">
        <v>100</v>
      </c>
    </row>
    <row r="43" spans="1:10" ht="96.75" customHeight="1">
      <c r="A43" s="22" t="s">
        <v>435</v>
      </c>
      <c r="B43" s="53">
        <v>7323</v>
      </c>
      <c r="C43" s="54" t="s">
        <v>410</v>
      </c>
      <c r="D43" s="78" t="s">
        <v>436</v>
      </c>
      <c r="E43" s="73" t="s">
        <v>200</v>
      </c>
      <c r="F43" s="69">
        <v>2021</v>
      </c>
      <c r="G43" s="230">
        <v>847885</v>
      </c>
      <c r="H43" s="231">
        <v>0</v>
      </c>
      <c r="I43" s="230">
        <v>847885</v>
      </c>
      <c r="J43" s="231">
        <v>100</v>
      </c>
    </row>
    <row r="44" spans="1:10" ht="94.5">
      <c r="A44" s="22" t="s">
        <v>435</v>
      </c>
      <c r="B44" s="53">
        <v>7323</v>
      </c>
      <c r="C44" s="54" t="s">
        <v>410</v>
      </c>
      <c r="D44" s="78" t="s">
        <v>436</v>
      </c>
      <c r="E44" s="73" t="s">
        <v>201</v>
      </c>
      <c r="F44" s="69">
        <v>2021</v>
      </c>
      <c r="G44" s="230">
        <v>737300</v>
      </c>
      <c r="H44" s="231">
        <v>0</v>
      </c>
      <c r="I44" s="230">
        <v>737300</v>
      </c>
      <c r="J44" s="231">
        <v>100</v>
      </c>
    </row>
    <row r="45" spans="1:10" ht="47.25">
      <c r="A45" s="22" t="s">
        <v>440</v>
      </c>
      <c r="B45" s="22" t="s">
        <v>385</v>
      </c>
      <c r="C45" s="22" t="s">
        <v>317</v>
      </c>
      <c r="D45" s="23" t="s">
        <v>386</v>
      </c>
      <c r="E45" s="82"/>
      <c r="F45" s="83"/>
      <c r="G45" s="86"/>
      <c r="H45" s="85"/>
      <c r="I45" s="232">
        <v>-54000</v>
      </c>
      <c r="J45" s="87"/>
    </row>
    <row r="46" spans="1:10" ht="47.25">
      <c r="A46" s="7" t="s">
        <v>300</v>
      </c>
      <c r="B46" s="5"/>
      <c r="C46" s="5"/>
      <c r="D46" s="5" t="s">
        <v>301</v>
      </c>
      <c r="E46" s="7" t="s">
        <v>319</v>
      </c>
      <c r="F46" s="6"/>
      <c r="G46" s="6"/>
      <c r="H46" s="6"/>
      <c r="I46" s="57">
        <f>I47</f>
        <v>350000</v>
      </c>
      <c r="J46" s="58"/>
    </row>
    <row r="47" spans="1:10" ht="47.25">
      <c r="A47" s="7" t="s">
        <v>302</v>
      </c>
      <c r="B47" s="5"/>
      <c r="C47" s="5"/>
      <c r="D47" s="5" t="s">
        <v>301</v>
      </c>
      <c r="E47" s="7"/>
      <c r="F47" s="6"/>
      <c r="G47" s="6"/>
      <c r="H47" s="6"/>
      <c r="I47" s="57">
        <f>I48+I49</f>
        <v>350000</v>
      </c>
      <c r="J47" s="58"/>
    </row>
    <row r="48" spans="1:10" ht="15.75">
      <c r="A48" s="22" t="s">
        <v>202</v>
      </c>
      <c r="B48" s="22" t="s">
        <v>203</v>
      </c>
      <c r="C48" s="22" t="s">
        <v>204</v>
      </c>
      <c r="D48" s="92" t="s">
        <v>205</v>
      </c>
      <c r="E48" s="73"/>
      <c r="F48" s="69"/>
      <c r="G48" s="66"/>
      <c r="H48" s="229"/>
      <c r="I48" s="66">
        <v>100000</v>
      </c>
      <c r="J48" s="71"/>
    </row>
    <row r="49" spans="1:10" ht="110.25">
      <c r="A49" s="13" t="s">
        <v>445</v>
      </c>
      <c r="B49" s="13" t="s">
        <v>446</v>
      </c>
      <c r="C49" s="24" t="s">
        <v>410</v>
      </c>
      <c r="D49" s="92" t="s">
        <v>447</v>
      </c>
      <c r="E49" s="73" t="s">
        <v>206</v>
      </c>
      <c r="F49" s="69">
        <v>2021</v>
      </c>
      <c r="G49" s="66">
        <v>999723</v>
      </c>
      <c r="H49" s="229">
        <v>0</v>
      </c>
      <c r="I49" s="66">
        <v>250000</v>
      </c>
      <c r="J49" s="71">
        <v>25</v>
      </c>
    </row>
    <row r="50" spans="1:10" ht="63">
      <c r="A50" s="7" t="s">
        <v>312</v>
      </c>
      <c r="B50" s="5"/>
      <c r="C50" s="5"/>
      <c r="D50" s="5" t="s">
        <v>313</v>
      </c>
      <c r="E50" s="7" t="s">
        <v>319</v>
      </c>
      <c r="F50" s="6"/>
      <c r="G50" s="6"/>
      <c r="H50" s="6"/>
      <c r="I50" s="57">
        <f>I51</f>
        <v>-2043139.5</v>
      </c>
      <c r="J50" s="58"/>
    </row>
    <row r="51" spans="1:10" ht="63">
      <c r="A51" s="7" t="s">
        <v>314</v>
      </c>
      <c r="B51" s="5"/>
      <c r="C51" s="5"/>
      <c r="D51" s="5" t="s">
        <v>313</v>
      </c>
      <c r="E51" s="7"/>
      <c r="F51" s="6"/>
      <c r="G51" s="6"/>
      <c r="H51" s="6"/>
      <c r="I51" s="57">
        <f>SUM(I52:I53)</f>
        <v>-2043139.5</v>
      </c>
      <c r="J51" s="58"/>
    </row>
    <row r="52" spans="1:10" ht="31.5">
      <c r="A52" s="13" t="s">
        <v>336</v>
      </c>
      <c r="B52" s="13" t="s">
        <v>337</v>
      </c>
      <c r="C52" s="13" t="s">
        <v>279</v>
      </c>
      <c r="D52" s="92" t="s">
        <v>338</v>
      </c>
      <c r="E52" s="73"/>
      <c r="F52" s="69"/>
      <c r="G52" s="66"/>
      <c r="H52" s="229"/>
      <c r="I52" s="233">
        <v>2754039</v>
      </c>
      <c r="J52" s="71"/>
    </row>
    <row r="53" spans="1:10" ht="16.5">
      <c r="A53" s="13" t="s">
        <v>315</v>
      </c>
      <c r="B53" s="13" t="s">
        <v>316</v>
      </c>
      <c r="C53" s="13" t="s">
        <v>317</v>
      </c>
      <c r="D53" s="16" t="s">
        <v>318</v>
      </c>
      <c r="E53" s="73"/>
      <c r="F53" s="69"/>
      <c r="G53" s="66"/>
      <c r="H53" s="229"/>
      <c r="I53" s="233">
        <v>-4797178.5</v>
      </c>
      <c r="J53" s="71"/>
    </row>
    <row r="54" spans="1:10" ht="47.25">
      <c r="A54" s="7" t="s">
        <v>287</v>
      </c>
      <c r="B54" s="5"/>
      <c r="C54" s="5"/>
      <c r="D54" s="5" t="s">
        <v>288</v>
      </c>
      <c r="E54" s="7" t="s">
        <v>319</v>
      </c>
      <c r="F54" s="6"/>
      <c r="G54" s="6"/>
      <c r="H54" s="6"/>
      <c r="I54" s="57">
        <f>I55</f>
        <v>78010368.9</v>
      </c>
      <c r="J54" s="58"/>
    </row>
    <row r="55" spans="1:11" ht="47.25">
      <c r="A55" s="7" t="s">
        <v>289</v>
      </c>
      <c r="B55" s="5"/>
      <c r="C55" s="5"/>
      <c r="D55" s="5" t="s">
        <v>288</v>
      </c>
      <c r="E55" s="7"/>
      <c r="F55" s="6"/>
      <c r="G55" s="6"/>
      <c r="H55" s="6"/>
      <c r="I55" s="57">
        <f>I56+I67+I76+I80+I84+I92+I102+I99+I57+I104+I60+I70</f>
        <v>78010368.9</v>
      </c>
      <c r="J55" s="58"/>
      <c r="K55" s="96"/>
    </row>
    <row r="56" spans="1:11" ht="110.25">
      <c r="A56" s="31" t="s">
        <v>207</v>
      </c>
      <c r="B56" s="31" t="s">
        <v>208</v>
      </c>
      <c r="C56" s="31" t="s">
        <v>132</v>
      </c>
      <c r="D56" s="47" t="s">
        <v>209</v>
      </c>
      <c r="E56" s="234" t="s">
        <v>21</v>
      </c>
      <c r="F56" s="83" t="s">
        <v>22</v>
      </c>
      <c r="G56" s="86">
        <v>435373247</v>
      </c>
      <c r="H56" s="85">
        <v>39</v>
      </c>
      <c r="I56" s="86">
        <f>2500000+5000000</f>
        <v>7500000</v>
      </c>
      <c r="J56" s="87">
        <v>52</v>
      </c>
      <c r="K56" s="96"/>
    </row>
    <row r="57" spans="1:11" ht="15.75">
      <c r="A57" s="31" t="s">
        <v>290</v>
      </c>
      <c r="B57" s="24">
        <v>7321</v>
      </c>
      <c r="C57" s="24" t="s">
        <v>410</v>
      </c>
      <c r="D57" s="47" t="s">
        <v>472</v>
      </c>
      <c r="E57" s="235"/>
      <c r="F57" s="144"/>
      <c r="G57" s="86"/>
      <c r="H57" s="85"/>
      <c r="I57" s="66">
        <f>I58+I59</f>
        <v>945000</v>
      </c>
      <c r="J57" s="87"/>
      <c r="K57" s="96"/>
    </row>
    <row r="58" spans="1:11" ht="78.75">
      <c r="A58" s="31"/>
      <c r="B58" s="24"/>
      <c r="C58" s="24"/>
      <c r="D58" s="47"/>
      <c r="E58" s="235" t="s">
        <v>210</v>
      </c>
      <c r="F58" s="144" t="s">
        <v>412</v>
      </c>
      <c r="G58" s="86">
        <v>137833943</v>
      </c>
      <c r="H58" s="85">
        <v>0</v>
      </c>
      <c r="I58" s="86">
        <v>1000000</v>
      </c>
      <c r="J58" s="87">
        <v>3</v>
      </c>
      <c r="K58" s="96"/>
    </row>
    <row r="59" spans="1:11" ht="47.25">
      <c r="A59" s="31"/>
      <c r="B59" s="24"/>
      <c r="C59" s="24"/>
      <c r="D59" s="47"/>
      <c r="E59" s="107" t="s">
        <v>476</v>
      </c>
      <c r="F59" s="83" t="s">
        <v>477</v>
      </c>
      <c r="G59" s="86">
        <v>17731195</v>
      </c>
      <c r="H59" s="85">
        <v>85</v>
      </c>
      <c r="I59" s="86">
        <v>-55000</v>
      </c>
      <c r="J59" s="87">
        <v>100</v>
      </c>
      <c r="K59" s="96"/>
    </row>
    <row r="60" spans="1:11" ht="31.5">
      <c r="A60" s="31" t="s">
        <v>347</v>
      </c>
      <c r="B60" s="24" t="s">
        <v>348</v>
      </c>
      <c r="C60" s="24" t="s">
        <v>410</v>
      </c>
      <c r="D60" s="47" t="s">
        <v>8</v>
      </c>
      <c r="E60" s="107"/>
      <c r="F60" s="83"/>
      <c r="G60" s="86"/>
      <c r="H60" s="85"/>
      <c r="I60" s="66">
        <f>SUM(I61:I66)</f>
        <v>30000</v>
      </c>
      <c r="J60" s="87"/>
      <c r="K60" s="96"/>
    </row>
    <row r="61" spans="1:11" ht="63">
      <c r="A61" s="31"/>
      <c r="B61" s="24"/>
      <c r="C61" s="24"/>
      <c r="D61" s="47"/>
      <c r="E61" s="236" t="s">
        <v>215</v>
      </c>
      <c r="F61" s="83" t="s">
        <v>412</v>
      </c>
      <c r="G61" s="237">
        <v>35638500</v>
      </c>
      <c r="H61" s="85">
        <v>0</v>
      </c>
      <c r="I61" s="86">
        <v>5000</v>
      </c>
      <c r="J61" s="87">
        <v>2</v>
      </c>
      <c r="K61" s="96"/>
    </row>
    <row r="62" spans="1:11" ht="63">
      <c r="A62" s="31"/>
      <c r="B62" s="24"/>
      <c r="C62" s="24"/>
      <c r="D62" s="47"/>
      <c r="E62" s="236" t="s">
        <v>216</v>
      </c>
      <c r="F62" s="83" t="s">
        <v>412</v>
      </c>
      <c r="G62" s="237">
        <v>27732400</v>
      </c>
      <c r="H62" s="85">
        <v>0</v>
      </c>
      <c r="I62" s="86">
        <v>5000</v>
      </c>
      <c r="J62" s="87">
        <v>3</v>
      </c>
      <c r="K62" s="96"/>
    </row>
    <row r="63" spans="1:11" ht="63">
      <c r="A63" s="31"/>
      <c r="B63" s="24"/>
      <c r="C63" s="24"/>
      <c r="D63" s="47"/>
      <c r="E63" s="236" t="s">
        <v>217</v>
      </c>
      <c r="F63" s="83" t="s">
        <v>412</v>
      </c>
      <c r="G63" s="237">
        <v>30600000</v>
      </c>
      <c r="H63" s="85">
        <v>0</v>
      </c>
      <c r="I63" s="86">
        <v>5000</v>
      </c>
      <c r="J63" s="87">
        <v>3</v>
      </c>
      <c r="K63" s="96"/>
    </row>
    <row r="64" spans="1:11" ht="63">
      <c r="A64" s="31"/>
      <c r="B64" s="24"/>
      <c r="C64" s="24"/>
      <c r="D64" s="47"/>
      <c r="E64" s="107" t="s">
        <v>218</v>
      </c>
      <c r="F64" s="83" t="s">
        <v>412</v>
      </c>
      <c r="G64" s="237">
        <v>52000000</v>
      </c>
      <c r="H64" s="85">
        <v>0</v>
      </c>
      <c r="I64" s="86">
        <v>5000</v>
      </c>
      <c r="J64" s="87">
        <v>2</v>
      </c>
      <c r="K64" s="96"/>
    </row>
    <row r="65" spans="1:11" ht="78.75">
      <c r="A65" s="31"/>
      <c r="B65" s="24"/>
      <c r="C65" s="24"/>
      <c r="D65" s="47"/>
      <c r="E65" s="236" t="s">
        <v>219</v>
      </c>
      <c r="F65" s="83" t="s">
        <v>412</v>
      </c>
      <c r="G65" s="237">
        <v>54400000</v>
      </c>
      <c r="H65" s="85">
        <v>0</v>
      </c>
      <c r="I65" s="86">
        <v>5000</v>
      </c>
      <c r="J65" s="87">
        <v>2</v>
      </c>
      <c r="K65" s="96"/>
    </row>
    <row r="66" spans="1:11" ht="63">
      <c r="A66" s="31"/>
      <c r="B66" s="24"/>
      <c r="C66" s="24"/>
      <c r="D66" s="47"/>
      <c r="E66" s="236" t="s">
        <v>220</v>
      </c>
      <c r="F66" s="83" t="s">
        <v>412</v>
      </c>
      <c r="G66" s="237">
        <v>32760000</v>
      </c>
      <c r="H66" s="85">
        <v>0</v>
      </c>
      <c r="I66" s="86">
        <v>5000</v>
      </c>
      <c r="J66" s="87">
        <v>2</v>
      </c>
      <c r="K66" s="96"/>
    </row>
    <row r="67" spans="1:11" ht="31.5">
      <c r="A67" s="31" t="s">
        <v>339</v>
      </c>
      <c r="B67" s="24" t="s">
        <v>340</v>
      </c>
      <c r="C67" s="24" t="s">
        <v>410</v>
      </c>
      <c r="D67" s="47" t="s">
        <v>11</v>
      </c>
      <c r="E67" s="100"/>
      <c r="F67" s="108"/>
      <c r="G67" s="109"/>
      <c r="H67" s="110"/>
      <c r="I67" s="111">
        <f>I68+I69</f>
        <v>500000</v>
      </c>
      <c r="J67" s="110"/>
      <c r="K67" s="96"/>
    </row>
    <row r="68" spans="1:11" ht="78.75">
      <c r="A68" s="31"/>
      <c r="B68" s="31"/>
      <c r="C68" s="31"/>
      <c r="D68" s="47"/>
      <c r="E68" s="82" t="s">
        <v>221</v>
      </c>
      <c r="F68" s="83" t="s">
        <v>222</v>
      </c>
      <c r="G68" s="237">
        <v>9800000</v>
      </c>
      <c r="H68" s="110">
        <v>0</v>
      </c>
      <c r="I68" s="237">
        <f>500000-300000</f>
        <v>200000</v>
      </c>
      <c r="J68" s="110">
        <v>5</v>
      </c>
      <c r="K68" s="96"/>
    </row>
    <row r="69" spans="1:11" ht="63">
      <c r="A69" s="31"/>
      <c r="B69" s="31"/>
      <c r="C69" s="31"/>
      <c r="D69" s="47"/>
      <c r="E69" s="82" t="s">
        <v>223</v>
      </c>
      <c r="F69" s="83" t="s">
        <v>412</v>
      </c>
      <c r="G69" s="237">
        <v>5000000</v>
      </c>
      <c r="H69" s="110">
        <v>0</v>
      </c>
      <c r="I69" s="237">
        <v>300000</v>
      </c>
      <c r="J69" s="110">
        <v>6</v>
      </c>
      <c r="K69" s="96"/>
    </row>
    <row r="70" spans="1:11" ht="31.5">
      <c r="A70" s="22" t="s">
        <v>224</v>
      </c>
      <c r="B70" s="22" t="s">
        <v>450</v>
      </c>
      <c r="C70" s="31" t="s">
        <v>410</v>
      </c>
      <c r="D70" s="47" t="s">
        <v>451</v>
      </c>
      <c r="E70" s="82"/>
      <c r="F70" s="83"/>
      <c r="G70" s="237"/>
      <c r="H70" s="110"/>
      <c r="I70" s="230">
        <f>SUM(I71:I75)</f>
        <v>25000</v>
      </c>
      <c r="J70" s="110"/>
      <c r="K70" s="96"/>
    </row>
    <row r="71" spans="1:11" ht="78.75">
      <c r="A71" s="31"/>
      <c r="B71" s="31"/>
      <c r="C71" s="31"/>
      <c r="D71" s="47"/>
      <c r="E71" s="238" t="s">
        <v>225</v>
      </c>
      <c r="F71" s="83" t="s">
        <v>456</v>
      </c>
      <c r="G71" s="239">
        <v>10085000</v>
      </c>
      <c r="H71" s="85">
        <v>0</v>
      </c>
      <c r="I71" s="86">
        <v>5000</v>
      </c>
      <c r="J71" s="87">
        <v>1</v>
      </c>
      <c r="K71" s="96"/>
    </row>
    <row r="72" spans="1:11" ht="110.25">
      <c r="A72" s="31"/>
      <c r="B72" s="31"/>
      <c r="C72" s="31"/>
      <c r="D72" s="47"/>
      <c r="E72" s="238" t="s">
        <v>226</v>
      </c>
      <c r="F72" s="83" t="s">
        <v>456</v>
      </c>
      <c r="G72" s="239">
        <v>1633230</v>
      </c>
      <c r="H72" s="85">
        <v>0</v>
      </c>
      <c r="I72" s="86">
        <v>5000</v>
      </c>
      <c r="J72" s="87">
        <v>2</v>
      </c>
      <c r="K72" s="96"/>
    </row>
    <row r="73" spans="1:11" ht="93" customHeight="1">
      <c r="A73" s="31"/>
      <c r="B73" s="31"/>
      <c r="C73" s="31"/>
      <c r="D73" s="47"/>
      <c r="E73" s="238" t="s">
        <v>227</v>
      </c>
      <c r="F73" s="83" t="s">
        <v>456</v>
      </c>
      <c r="G73" s="239">
        <v>957071</v>
      </c>
      <c r="H73" s="85">
        <v>0</v>
      </c>
      <c r="I73" s="86">
        <v>5000</v>
      </c>
      <c r="J73" s="87">
        <v>2</v>
      </c>
      <c r="K73" s="96"/>
    </row>
    <row r="74" spans="1:11" ht="78.75">
      <c r="A74" s="31"/>
      <c r="B74" s="31"/>
      <c r="C74" s="31"/>
      <c r="D74" s="47"/>
      <c r="E74" s="238" t="s">
        <v>228</v>
      </c>
      <c r="F74" s="83" t="s">
        <v>229</v>
      </c>
      <c r="G74" s="86">
        <v>30370000</v>
      </c>
      <c r="H74" s="85">
        <v>0</v>
      </c>
      <c r="I74" s="86">
        <v>5000</v>
      </c>
      <c r="J74" s="87">
        <v>3</v>
      </c>
      <c r="K74" s="96"/>
    </row>
    <row r="75" spans="1:11" ht="63">
      <c r="A75" s="31"/>
      <c r="B75" s="31"/>
      <c r="C75" s="31"/>
      <c r="D75" s="47"/>
      <c r="E75" s="238" t="s">
        <v>230</v>
      </c>
      <c r="F75" s="83" t="s">
        <v>456</v>
      </c>
      <c r="G75" s="86">
        <v>32812694</v>
      </c>
      <c r="H75" s="85">
        <v>0</v>
      </c>
      <c r="I75" s="86">
        <v>5000</v>
      </c>
      <c r="J75" s="87">
        <v>4</v>
      </c>
      <c r="K75" s="96"/>
    </row>
    <row r="76" spans="1:10" ht="47.25">
      <c r="A76" s="31" t="s">
        <v>18</v>
      </c>
      <c r="B76" s="31" t="s">
        <v>19</v>
      </c>
      <c r="C76" s="31" t="s">
        <v>279</v>
      </c>
      <c r="D76" s="47" t="s">
        <v>20</v>
      </c>
      <c r="E76" s="100"/>
      <c r="F76" s="108"/>
      <c r="G76" s="109"/>
      <c r="H76" s="110"/>
      <c r="I76" s="125">
        <f>SUM(I77:I79)</f>
        <v>-5000000</v>
      </c>
      <c r="J76" s="110"/>
    </row>
    <row r="77" spans="1:10" ht="110.25">
      <c r="A77" s="13"/>
      <c r="B77" s="13"/>
      <c r="C77" s="13"/>
      <c r="D77" s="130"/>
      <c r="E77" s="107" t="s">
        <v>21</v>
      </c>
      <c r="F77" s="83" t="s">
        <v>22</v>
      </c>
      <c r="G77" s="86">
        <v>435373247</v>
      </c>
      <c r="H77" s="85">
        <v>39</v>
      </c>
      <c r="I77" s="86">
        <v>-5000000</v>
      </c>
      <c r="J77" s="87">
        <v>52</v>
      </c>
    </row>
    <row r="78" spans="1:10" ht="63">
      <c r="A78" s="13"/>
      <c r="B78" s="13"/>
      <c r="C78" s="13"/>
      <c r="D78" s="240" t="s">
        <v>231</v>
      </c>
      <c r="E78" s="240" t="s">
        <v>232</v>
      </c>
      <c r="F78" s="241" t="s">
        <v>469</v>
      </c>
      <c r="G78" s="242">
        <v>148645477</v>
      </c>
      <c r="H78" s="243">
        <v>15</v>
      </c>
      <c r="I78" s="244">
        <v>-32500000</v>
      </c>
      <c r="J78" s="245">
        <v>100</v>
      </c>
    </row>
    <row r="79" spans="1:10" ht="94.5">
      <c r="A79" s="13"/>
      <c r="B79" s="13"/>
      <c r="C79" s="13"/>
      <c r="D79" s="240" t="s">
        <v>231</v>
      </c>
      <c r="E79" s="246" t="s">
        <v>233</v>
      </c>
      <c r="F79" s="83" t="s">
        <v>469</v>
      </c>
      <c r="G79" s="86">
        <v>148645477</v>
      </c>
      <c r="H79" s="85">
        <v>15</v>
      </c>
      <c r="I79" s="247">
        <v>32500000</v>
      </c>
      <c r="J79" s="87">
        <v>100</v>
      </c>
    </row>
    <row r="80" spans="1:10" ht="47.25">
      <c r="A80" s="31" t="s">
        <v>35</v>
      </c>
      <c r="B80" s="31" t="s">
        <v>36</v>
      </c>
      <c r="C80" s="31" t="s">
        <v>279</v>
      </c>
      <c r="D80" s="47" t="s">
        <v>37</v>
      </c>
      <c r="E80" s="47"/>
      <c r="F80" s="136"/>
      <c r="G80" s="248"/>
      <c r="H80" s="231"/>
      <c r="I80" s="111">
        <f>I81+I83+I82</f>
        <v>9609500</v>
      </c>
      <c r="J80" s="231"/>
    </row>
    <row r="81" spans="1:10" ht="47.25">
      <c r="A81" s="31"/>
      <c r="B81" s="31"/>
      <c r="C81" s="31"/>
      <c r="D81" s="47"/>
      <c r="E81" s="47" t="s">
        <v>39</v>
      </c>
      <c r="F81" s="136" t="s">
        <v>460</v>
      </c>
      <c r="G81" s="248">
        <v>148645477</v>
      </c>
      <c r="H81" s="231">
        <v>15</v>
      </c>
      <c r="I81" s="111">
        <v>3670000</v>
      </c>
      <c r="J81" s="231">
        <v>100</v>
      </c>
    </row>
    <row r="82" spans="1:10" ht="110.25">
      <c r="A82" s="31"/>
      <c r="B82" s="31"/>
      <c r="C82" s="31"/>
      <c r="D82" s="131" t="s">
        <v>234</v>
      </c>
      <c r="E82" s="246" t="s">
        <v>235</v>
      </c>
      <c r="F82" s="83" t="s">
        <v>30</v>
      </c>
      <c r="G82" s="86">
        <v>78557862</v>
      </c>
      <c r="H82" s="85">
        <v>13.7</v>
      </c>
      <c r="I82" s="247">
        <v>1000000</v>
      </c>
      <c r="J82" s="87">
        <v>16</v>
      </c>
    </row>
    <row r="83" spans="1:10" ht="110.25">
      <c r="A83" s="31"/>
      <c r="B83" s="31"/>
      <c r="C83" s="31"/>
      <c r="D83" s="131" t="s">
        <v>236</v>
      </c>
      <c r="E83" s="246" t="s">
        <v>237</v>
      </c>
      <c r="F83" s="83" t="s">
        <v>222</v>
      </c>
      <c r="G83" s="86">
        <v>6433307</v>
      </c>
      <c r="H83" s="85">
        <v>0</v>
      </c>
      <c r="I83" s="247">
        <f>3000000+1939500</f>
        <v>4939500</v>
      </c>
      <c r="J83" s="87">
        <v>86</v>
      </c>
    </row>
    <row r="84" spans="1:10" ht="31.5">
      <c r="A84" s="31">
        <v>1517368</v>
      </c>
      <c r="B84" s="31">
        <v>7368</v>
      </c>
      <c r="C84" s="31" t="s">
        <v>279</v>
      </c>
      <c r="D84" s="47" t="s">
        <v>55</v>
      </c>
      <c r="E84" s="139"/>
      <c r="F84" s="140"/>
      <c r="G84" s="141"/>
      <c r="H84" s="142"/>
      <c r="I84" s="125">
        <f>SUM(I85:I91)</f>
        <v>803815</v>
      </c>
      <c r="J84" s="143"/>
    </row>
    <row r="85" spans="1:10" ht="75">
      <c r="A85" s="31"/>
      <c r="B85" s="31"/>
      <c r="C85" s="31"/>
      <c r="D85" s="130" t="s">
        <v>58</v>
      </c>
      <c r="E85" s="130" t="s">
        <v>59</v>
      </c>
      <c r="F85" s="144">
        <v>2021</v>
      </c>
      <c r="G85" s="144">
        <v>3093173</v>
      </c>
      <c r="H85" s="128">
        <v>0</v>
      </c>
      <c r="I85" s="129">
        <v>-965687</v>
      </c>
      <c r="J85" s="127">
        <v>0</v>
      </c>
    </row>
    <row r="86" spans="1:10" ht="60">
      <c r="A86" s="31"/>
      <c r="B86" s="31"/>
      <c r="C86" s="31"/>
      <c r="D86" s="130" t="s">
        <v>238</v>
      </c>
      <c r="E86" s="130" t="s">
        <v>239</v>
      </c>
      <c r="F86" s="128" t="s">
        <v>412</v>
      </c>
      <c r="G86" s="144">
        <v>5723920</v>
      </c>
      <c r="H86" s="128">
        <v>0</v>
      </c>
      <c r="I86" s="145">
        <v>10000</v>
      </c>
      <c r="J86" s="128">
        <v>0</v>
      </c>
    </row>
    <row r="87" spans="1:10" ht="78.75">
      <c r="A87" s="31"/>
      <c r="B87" s="31"/>
      <c r="C87" s="31"/>
      <c r="D87" s="246" t="s">
        <v>66</v>
      </c>
      <c r="E87" s="82" t="s">
        <v>240</v>
      </c>
      <c r="F87" s="146">
        <v>2021</v>
      </c>
      <c r="G87" s="145">
        <v>1000000</v>
      </c>
      <c r="H87" s="128">
        <v>0</v>
      </c>
      <c r="I87" s="145">
        <v>-1000000</v>
      </c>
      <c r="J87" s="127">
        <v>100</v>
      </c>
    </row>
    <row r="88" spans="1:10" ht="63">
      <c r="A88" s="31"/>
      <c r="B88" s="31"/>
      <c r="C88" s="31"/>
      <c r="D88" s="246" t="s">
        <v>66</v>
      </c>
      <c r="E88" s="246" t="s">
        <v>241</v>
      </c>
      <c r="F88" s="146" t="s">
        <v>242</v>
      </c>
      <c r="G88" s="145">
        <v>41701977</v>
      </c>
      <c r="H88" s="128">
        <v>1</v>
      </c>
      <c r="I88" s="145">
        <v>1000000</v>
      </c>
      <c r="J88" s="127">
        <v>3</v>
      </c>
    </row>
    <row r="89" spans="1:10" ht="63">
      <c r="A89" s="31"/>
      <c r="B89" s="31"/>
      <c r="C89" s="31"/>
      <c r="D89" s="246" t="s">
        <v>243</v>
      </c>
      <c r="E89" s="246" t="s">
        <v>244</v>
      </c>
      <c r="F89" s="146" t="s">
        <v>65</v>
      </c>
      <c r="G89" s="145">
        <v>33433586</v>
      </c>
      <c r="H89" s="128">
        <v>97</v>
      </c>
      <c r="I89" s="145">
        <v>400000</v>
      </c>
      <c r="J89" s="127">
        <v>98</v>
      </c>
    </row>
    <row r="90" spans="1:10" ht="47.25">
      <c r="A90" s="31"/>
      <c r="B90" s="31"/>
      <c r="C90" s="31"/>
      <c r="D90" s="246" t="s">
        <v>70</v>
      </c>
      <c r="E90" s="246" t="s">
        <v>235</v>
      </c>
      <c r="F90" s="146" t="s">
        <v>30</v>
      </c>
      <c r="G90" s="145">
        <v>78557862</v>
      </c>
      <c r="H90" s="128">
        <v>13.7</v>
      </c>
      <c r="I90" s="145">
        <v>1000000</v>
      </c>
      <c r="J90" s="127">
        <v>15</v>
      </c>
    </row>
    <row r="91" spans="1:10" ht="78.75" customHeight="1">
      <c r="A91" s="31"/>
      <c r="B91" s="31"/>
      <c r="C91" s="31"/>
      <c r="D91" s="131" t="s">
        <v>245</v>
      </c>
      <c r="E91" s="246" t="s">
        <v>246</v>
      </c>
      <c r="F91" s="83" t="s">
        <v>222</v>
      </c>
      <c r="G91" s="86">
        <v>6433307</v>
      </c>
      <c r="H91" s="85">
        <v>0</v>
      </c>
      <c r="I91" s="145">
        <v>359502</v>
      </c>
      <c r="J91" s="127">
        <v>86</v>
      </c>
    </row>
    <row r="92" spans="1:10" ht="63">
      <c r="A92" s="22" t="s">
        <v>74</v>
      </c>
      <c r="B92" s="22" t="s">
        <v>75</v>
      </c>
      <c r="C92" s="13" t="s">
        <v>279</v>
      </c>
      <c r="D92" s="72" t="s">
        <v>76</v>
      </c>
      <c r="E92" s="130"/>
      <c r="F92" s="128"/>
      <c r="G92" s="144"/>
      <c r="H92" s="128"/>
      <c r="I92" s="150">
        <f>I93+I94+I96+I97+I98+I95</f>
        <v>16235000</v>
      </c>
      <c r="J92" s="128"/>
    </row>
    <row r="93" spans="1:10" ht="78.75">
      <c r="A93" s="22"/>
      <c r="B93" s="22"/>
      <c r="C93" s="13"/>
      <c r="D93" s="72"/>
      <c r="E93" s="82" t="s">
        <v>247</v>
      </c>
      <c r="F93" s="144" t="s">
        <v>351</v>
      </c>
      <c r="G93" s="145">
        <v>14428563</v>
      </c>
      <c r="H93" s="127">
        <v>12</v>
      </c>
      <c r="I93" s="145">
        <v>4000000</v>
      </c>
      <c r="J93" s="127">
        <v>100</v>
      </c>
    </row>
    <row r="94" spans="1:10" ht="110.25">
      <c r="A94" s="8"/>
      <c r="B94" s="8"/>
      <c r="C94" s="9"/>
      <c r="D94" s="151"/>
      <c r="E94" s="82" t="s">
        <v>248</v>
      </c>
      <c r="F94" s="144" t="s">
        <v>351</v>
      </c>
      <c r="G94" s="145">
        <v>8731307</v>
      </c>
      <c r="H94" s="127">
        <v>22</v>
      </c>
      <c r="I94" s="145">
        <v>4000000</v>
      </c>
      <c r="J94" s="127">
        <v>100</v>
      </c>
    </row>
    <row r="95" spans="1:10" ht="110.25">
      <c r="A95" s="8"/>
      <c r="B95" s="8"/>
      <c r="C95" s="9"/>
      <c r="D95" s="82" t="s">
        <v>56</v>
      </c>
      <c r="E95" s="249" t="s">
        <v>249</v>
      </c>
      <c r="F95" s="144" t="s">
        <v>351</v>
      </c>
      <c r="G95" s="145">
        <v>20888339</v>
      </c>
      <c r="H95" s="127">
        <v>100</v>
      </c>
      <c r="I95" s="145">
        <v>625000</v>
      </c>
      <c r="J95" s="127">
        <v>100</v>
      </c>
    </row>
    <row r="96" spans="1:10" ht="110.25">
      <c r="A96" s="8"/>
      <c r="B96" s="8"/>
      <c r="C96" s="9"/>
      <c r="D96" s="82" t="s">
        <v>250</v>
      </c>
      <c r="E96" s="249" t="s">
        <v>249</v>
      </c>
      <c r="F96" s="250" t="s">
        <v>351</v>
      </c>
      <c r="G96" s="251">
        <v>20888339</v>
      </c>
      <c r="H96" s="128">
        <v>100</v>
      </c>
      <c r="I96" s="252">
        <v>610000</v>
      </c>
      <c r="J96" s="128">
        <v>100</v>
      </c>
    </row>
    <row r="97" spans="1:10" ht="79.5" customHeight="1">
      <c r="A97" s="8"/>
      <c r="B97" s="8"/>
      <c r="C97" s="9"/>
      <c r="D97" s="246" t="s">
        <v>243</v>
      </c>
      <c r="E97" s="249" t="s">
        <v>251</v>
      </c>
      <c r="F97" s="250" t="s">
        <v>351</v>
      </c>
      <c r="G97" s="251">
        <v>10935879</v>
      </c>
      <c r="H97" s="128">
        <v>100</v>
      </c>
      <c r="I97" s="252">
        <v>4000000</v>
      </c>
      <c r="J97" s="128">
        <v>100</v>
      </c>
    </row>
    <row r="98" spans="1:10" ht="110.25">
      <c r="A98" s="8"/>
      <c r="B98" s="8"/>
      <c r="C98" s="9"/>
      <c r="D98" s="82" t="s">
        <v>252</v>
      </c>
      <c r="E98" s="249" t="s">
        <v>253</v>
      </c>
      <c r="F98" s="250" t="s">
        <v>351</v>
      </c>
      <c r="G98" s="251">
        <v>8731307</v>
      </c>
      <c r="H98" s="128">
        <v>22</v>
      </c>
      <c r="I98" s="252">
        <v>3000000</v>
      </c>
      <c r="J98" s="128">
        <v>100</v>
      </c>
    </row>
    <row r="99" spans="1:10" ht="47.25">
      <c r="A99" s="22" t="s">
        <v>254</v>
      </c>
      <c r="B99" s="22" t="s">
        <v>255</v>
      </c>
      <c r="C99" s="13" t="s">
        <v>279</v>
      </c>
      <c r="D99" s="72" t="s">
        <v>256</v>
      </c>
      <c r="E99" s="249"/>
      <c r="F99" s="250"/>
      <c r="G99" s="251"/>
      <c r="H99" s="128"/>
      <c r="I99" s="253">
        <f>I100+I101</f>
        <v>42000000</v>
      </c>
      <c r="J99" s="128"/>
    </row>
    <row r="100" spans="1:10" ht="47.25">
      <c r="A100" s="8"/>
      <c r="B100" s="8"/>
      <c r="C100" s="9"/>
      <c r="D100" s="82"/>
      <c r="E100" s="249" t="s">
        <v>257</v>
      </c>
      <c r="F100" s="250" t="s">
        <v>258</v>
      </c>
      <c r="G100" s="251">
        <v>148645477</v>
      </c>
      <c r="H100" s="128">
        <v>15</v>
      </c>
      <c r="I100" s="252">
        <v>20000000</v>
      </c>
      <c r="J100" s="128">
        <v>100</v>
      </c>
    </row>
    <row r="101" spans="1:10" ht="110.25">
      <c r="A101" s="8"/>
      <c r="B101" s="8"/>
      <c r="C101" s="9"/>
      <c r="D101" s="82"/>
      <c r="E101" s="249" t="s">
        <v>259</v>
      </c>
      <c r="F101" s="250">
        <v>2021</v>
      </c>
      <c r="G101" s="251">
        <v>25688204</v>
      </c>
      <c r="H101" s="128">
        <v>0</v>
      </c>
      <c r="I101" s="252">
        <v>22000000</v>
      </c>
      <c r="J101" s="128">
        <v>100</v>
      </c>
    </row>
    <row r="102" spans="1:10" ht="47.25">
      <c r="A102" s="22" t="s">
        <v>81</v>
      </c>
      <c r="B102" s="22" t="s">
        <v>82</v>
      </c>
      <c r="C102" s="13" t="s">
        <v>83</v>
      </c>
      <c r="D102" s="72" t="s">
        <v>84</v>
      </c>
      <c r="E102" s="152"/>
      <c r="F102" s="153"/>
      <c r="G102" s="142"/>
      <c r="H102" s="142"/>
      <c r="I102" s="150">
        <f>I103</f>
        <v>1000000</v>
      </c>
      <c r="J102" s="154"/>
    </row>
    <row r="103" spans="1:10" ht="63">
      <c r="A103" s="22"/>
      <c r="B103" s="22"/>
      <c r="C103" s="13"/>
      <c r="D103" s="82" t="s">
        <v>238</v>
      </c>
      <c r="E103" s="249" t="s">
        <v>260</v>
      </c>
      <c r="F103" s="127"/>
      <c r="G103" s="127"/>
      <c r="H103" s="155"/>
      <c r="I103" s="129">
        <v>1000000</v>
      </c>
      <c r="J103" s="155"/>
    </row>
    <row r="104" spans="1:10" ht="15.75">
      <c r="A104" s="13" t="s">
        <v>93</v>
      </c>
      <c r="B104" s="13" t="s">
        <v>316</v>
      </c>
      <c r="C104" s="13" t="s">
        <v>317</v>
      </c>
      <c r="D104" s="156" t="s">
        <v>94</v>
      </c>
      <c r="E104" s="249"/>
      <c r="F104" s="127"/>
      <c r="G104" s="127"/>
      <c r="H104" s="155"/>
      <c r="I104" s="157">
        <v>4362053.9</v>
      </c>
      <c r="J104" s="155"/>
    </row>
    <row r="105" spans="1:10" ht="47.25">
      <c r="A105" s="7" t="s">
        <v>95</v>
      </c>
      <c r="B105" s="5"/>
      <c r="C105" s="5"/>
      <c r="D105" s="5" t="s">
        <v>96</v>
      </c>
      <c r="E105" s="7" t="s">
        <v>319</v>
      </c>
      <c r="F105" s="6"/>
      <c r="G105" s="6"/>
      <c r="H105" s="6"/>
      <c r="I105" s="57">
        <f>I106</f>
        <v>-60000</v>
      </c>
      <c r="J105" s="58"/>
    </row>
    <row r="106" spans="1:10" ht="47.25">
      <c r="A106" s="7" t="s">
        <v>97</v>
      </c>
      <c r="B106" s="5"/>
      <c r="C106" s="5"/>
      <c r="D106" s="5" t="s">
        <v>96</v>
      </c>
      <c r="E106" s="7"/>
      <c r="F106" s="6"/>
      <c r="G106" s="6"/>
      <c r="H106" s="6"/>
      <c r="I106" s="57">
        <f>I107</f>
        <v>-60000</v>
      </c>
      <c r="J106" s="58"/>
    </row>
    <row r="107" spans="1:10" ht="47.25">
      <c r="A107" s="22" t="s">
        <v>98</v>
      </c>
      <c r="B107" s="22" t="s">
        <v>385</v>
      </c>
      <c r="C107" s="22" t="s">
        <v>317</v>
      </c>
      <c r="D107" s="23" t="s">
        <v>386</v>
      </c>
      <c r="E107" s="249"/>
      <c r="F107" s="127"/>
      <c r="G107" s="127"/>
      <c r="H107" s="155"/>
      <c r="I107" s="157">
        <v>-60000</v>
      </c>
      <c r="J107" s="155"/>
    </row>
    <row r="108" spans="1:10" ht="47.25">
      <c r="A108" s="7" t="s">
        <v>95</v>
      </c>
      <c r="B108" s="5"/>
      <c r="C108" s="5"/>
      <c r="D108" s="5" t="s">
        <v>261</v>
      </c>
      <c r="E108" s="7" t="s">
        <v>319</v>
      </c>
      <c r="F108" s="6"/>
      <c r="G108" s="6"/>
      <c r="H108" s="6"/>
      <c r="I108" s="57">
        <f>I109</f>
        <v>114200</v>
      </c>
      <c r="J108" s="58"/>
    </row>
    <row r="109" spans="1:10" ht="47.25">
      <c r="A109" s="7" t="s">
        <v>97</v>
      </c>
      <c r="B109" s="5"/>
      <c r="C109" s="5"/>
      <c r="D109" s="5" t="s">
        <v>261</v>
      </c>
      <c r="E109" s="7"/>
      <c r="F109" s="6"/>
      <c r="G109" s="6"/>
      <c r="H109" s="6"/>
      <c r="I109" s="57">
        <f>I110</f>
        <v>114200</v>
      </c>
      <c r="J109" s="58"/>
    </row>
    <row r="110" spans="1:10" ht="47.25">
      <c r="A110" s="22" t="s">
        <v>98</v>
      </c>
      <c r="B110" s="22" t="s">
        <v>385</v>
      </c>
      <c r="C110" s="22" t="s">
        <v>317</v>
      </c>
      <c r="D110" s="23" t="s">
        <v>386</v>
      </c>
      <c r="E110" s="249"/>
      <c r="F110" s="127"/>
      <c r="G110" s="127"/>
      <c r="H110" s="155"/>
      <c r="I110" s="157">
        <v>114200</v>
      </c>
      <c r="J110" s="155"/>
    </row>
    <row r="111" spans="1:10" ht="47.25">
      <c r="A111" s="7" t="s">
        <v>262</v>
      </c>
      <c r="B111" s="5"/>
      <c r="C111" s="5"/>
      <c r="D111" s="5" t="s">
        <v>263</v>
      </c>
      <c r="E111" s="7" t="s">
        <v>319</v>
      </c>
      <c r="F111" s="6"/>
      <c r="G111" s="6"/>
      <c r="H111" s="6"/>
      <c r="I111" s="57">
        <f>I112</f>
        <v>699927</v>
      </c>
      <c r="J111" s="58"/>
    </row>
    <row r="112" spans="1:10" ht="47.25">
      <c r="A112" s="7" t="s">
        <v>264</v>
      </c>
      <c r="B112" s="5"/>
      <c r="C112" s="5"/>
      <c r="D112" s="5" t="s">
        <v>263</v>
      </c>
      <c r="E112" s="7"/>
      <c r="F112" s="6"/>
      <c r="G112" s="6"/>
      <c r="H112" s="6"/>
      <c r="I112" s="57">
        <f>I113</f>
        <v>699927</v>
      </c>
      <c r="J112" s="58"/>
    </row>
    <row r="113" spans="1:10" ht="16.5">
      <c r="A113" s="13" t="s">
        <v>265</v>
      </c>
      <c r="B113" s="13" t="s">
        <v>316</v>
      </c>
      <c r="C113" s="13" t="s">
        <v>317</v>
      </c>
      <c r="D113" s="16" t="s">
        <v>318</v>
      </c>
      <c r="E113" s="249"/>
      <c r="F113" s="127"/>
      <c r="G113" s="127"/>
      <c r="H113" s="155"/>
      <c r="I113" s="233">
        <v>699927</v>
      </c>
      <c r="J113" s="155"/>
    </row>
    <row r="114" spans="1:10" ht="47.25">
      <c r="A114" s="7" t="s">
        <v>160</v>
      </c>
      <c r="B114" s="5"/>
      <c r="C114" s="5"/>
      <c r="D114" s="5" t="s">
        <v>161</v>
      </c>
      <c r="E114" s="7" t="s">
        <v>319</v>
      </c>
      <c r="F114" s="6"/>
      <c r="G114" s="6"/>
      <c r="H114" s="6"/>
      <c r="I114" s="57">
        <f>I115</f>
        <v>450000</v>
      </c>
      <c r="J114" s="58"/>
    </row>
    <row r="115" spans="1:10" ht="47.25">
      <c r="A115" s="7" t="s">
        <v>162</v>
      </c>
      <c r="B115" s="5"/>
      <c r="C115" s="5"/>
      <c r="D115" s="5" t="s">
        <v>161</v>
      </c>
      <c r="E115" s="7"/>
      <c r="F115" s="6"/>
      <c r="G115" s="6"/>
      <c r="H115" s="6"/>
      <c r="I115" s="57">
        <f>I116</f>
        <v>450000</v>
      </c>
      <c r="J115" s="58"/>
    </row>
    <row r="116" spans="1:10" ht="31.5">
      <c r="A116" s="22" t="s">
        <v>168</v>
      </c>
      <c r="B116" s="22" t="s">
        <v>337</v>
      </c>
      <c r="C116" s="22" t="s">
        <v>279</v>
      </c>
      <c r="D116" s="92" t="s">
        <v>266</v>
      </c>
      <c r="E116" s="249"/>
      <c r="F116" s="127"/>
      <c r="G116" s="127"/>
      <c r="H116" s="155"/>
      <c r="I116" s="233">
        <v>450000</v>
      </c>
      <c r="J116" s="155"/>
    </row>
    <row r="117" spans="1:10" ht="31.5">
      <c r="A117" s="7" t="s">
        <v>100</v>
      </c>
      <c r="B117" s="5"/>
      <c r="C117" s="5"/>
      <c r="D117" s="5" t="s">
        <v>101</v>
      </c>
      <c r="E117" s="7" t="s">
        <v>319</v>
      </c>
      <c r="F117" s="6"/>
      <c r="G117" s="6"/>
      <c r="H117" s="6"/>
      <c r="I117" s="57">
        <f>I118</f>
        <v>-72000</v>
      </c>
      <c r="J117" s="58"/>
    </row>
    <row r="118" spans="1:10" ht="31.5">
      <c r="A118" s="7" t="s">
        <v>102</v>
      </c>
      <c r="B118" s="5"/>
      <c r="C118" s="5"/>
      <c r="D118" s="5" t="s">
        <v>101</v>
      </c>
      <c r="E118" s="7"/>
      <c r="F118" s="6"/>
      <c r="G118" s="6"/>
      <c r="H118" s="6"/>
      <c r="I118" s="57">
        <f>I119</f>
        <v>-72000</v>
      </c>
      <c r="J118" s="58"/>
    </row>
    <row r="119" spans="1:10" ht="47.25">
      <c r="A119" s="22" t="s">
        <v>103</v>
      </c>
      <c r="B119" s="22" t="s">
        <v>385</v>
      </c>
      <c r="C119" s="22" t="s">
        <v>317</v>
      </c>
      <c r="D119" s="23" t="s">
        <v>386</v>
      </c>
      <c r="E119" s="249"/>
      <c r="F119" s="127"/>
      <c r="G119" s="127"/>
      <c r="H119" s="155"/>
      <c r="I119" s="157">
        <v>-72000</v>
      </c>
      <c r="J119" s="155"/>
    </row>
    <row r="120" spans="1:10" ht="20.25" customHeight="1">
      <c r="A120" s="8"/>
      <c r="B120" s="8"/>
      <c r="C120" s="9"/>
      <c r="D120" s="10" t="s">
        <v>311</v>
      </c>
      <c r="E120" s="12"/>
      <c r="F120" s="158"/>
      <c r="G120" s="158"/>
      <c r="H120" s="158"/>
      <c r="I120" s="159">
        <f>I14+I17+I30+I38+I46+I50+I54+I105+I108+I111+I117+I114+I11</f>
        <v>57356260.400000006</v>
      </c>
      <c r="J120" s="105"/>
    </row>
    <row r="121" ht="91.5" customHeight="1"/>
    <row r="122" spans="1:10" ht="18.75" customHeight="1">
      <c r="A122" s="293" t="s">
        <v>278</v>
      </c>
      <c r="B122" s="293"/>
      <c r="C122" s="293"/>
      <c r="D122" s="293"/>
      <c r="E122" s="293"/>
      <c r="F122" s="19"/>
      <c r="G122" s="294" t="s">
        <v>357</v>
      </c>
      <c r="H122" s="294"/>
      <c r="I122" s="294"/>
      <c r="J122" s="294"/>
    </row>
    <row r="125" spans="7:8" ht="15.75">
      <c r="G125" s="4"/>
      <c r="H125" s="4"/>
    </row>
  </sheetData>
  <sheetProtection/>
  <mergeCells count="5">
    <mergeCell ref="B5:J5"/>
    <mergeCell ref="A6:B6"/>
    <mergeCell ref="A7:B7"/>
    <mergeCell ref="A122:E122"/>
    <mergeCell ref="G122:J122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41"/>
  <sheetViews>
    <sheetView zoomScale="75" zoomScaleNormal="75" zoomScalePageLayoutView="0" workbookViewId="0" topLeftCell="B1">
      <selection activeCell="B21" sqref="B21"/>
    </sheetView>
  </sheetViews>
  <sheetFormatPr defaultColWidth="7.875" defaultRowHeight="12.75"/>
  <cols>
    <col min="1" max="1" width="3.25390625" style="160" hidden="1" customWidth="1"/>
    <col min="2" max="2" width="12.125" style="160" customWidth="1"/>
    <col min="3" max="3" width="12.375" style="160" customWidth="1"/>
    <col min="4" max="4" width="14.125" style="160" customWidth="1"/>
    <col min="5" max="5" width="43.625" style="160" customWidth="1"/>
    <col min="6" max="6" width="58.75390625" style="160" customWidth="1"/>
    <col min="7" max="7" width="22.625" style="160" customWidth="1"/>
    <col min="8" max="8" width="16.125" style="204" customWidth="1"/>
    <col min="9" max="9" width="15.75390625" style="204" customWidth="1"/>
    <col min="10" max="11" width="14.625" style="204" customWidth="1"/>
    <col min="12" max="12" width="9.125" style="161" bestFit="1" customWidth="1"/>
    <col min="13" max="16384" width="7.875" style="161" customWidth="1"/>
  </cols>
  <sheetData>
    <row r="1" spans="7:11" ht="63" customHeight="1">
      <c r="G1" s="307" t="s">
        <v>104</v>
      </c>
      <c r="H1" s="307"/>
      <c r="I1" s="307"/>
      <c r="J1" s="307"/>
      <c r="K1" s="307"/>
    </row>
    <row r="2" spans="2:11" ht="22.5" customHeight="1">
      <c r="B2" s="308" t="s">
        <v>105</v>
      </c>
      <c r="C2" s="308"/>
      <c r="D2" s="308"/>
      <c r="E2" s="308"/>
      <c r="F2" s="308"/>
      <c r="G2" s="308"/>
      <c r="H2" s="308"/>
      <c r="I2" s="308"/>
      <c r="J2" s="308"/>
      <c r="K2" s="308"/>
    </row>
    <row r="3" spans="2:11" ht="22.5">
      <c r="B3" s="288">
        <v>17100000000</v>
      </c>
      <c r="C3" s="288"/>
      <c r="D3" s="162"/>
      <c r="E3" s="162"/>
      <c r="F3" s="162"/>
      <c r="G3" s="162"/>
      <c r="H3" s="163"/>
      <c r="I3" s="163"/>
      <c r="J3" s="163"/>
      <c r="K3" s="163"/>
    </row>
    <row r="4" spans="2:11" ht="12.75" customHeight="1">
      <c r="B4" s="289" t="s">
        <v>323</v>
      </c>
      <c r="C4" s="289"/>
      <c r="D4" s="162"/>
      <c r="E4" s="162"/>
      <c r="F4" s="162"/>
      <c r="G4" s="162"/>
      <c r="H4" s="163"/>
      <c r="I4" s="163"/>
      <c r="J4" s="163"/>
      <c r="K4" s="163"/>
    </row>
    <row r="5" spans="2:11" ht="18.75">
      <c r="B5" s="164"/>
      <c r="C5" s="164"/>
      <c r="D5" s="164"/>
      <c r="E5" s="164"/>
      <c r="F5" s="165"/>
      <c r="G5" s="165"/>
      <c r="H5" s="166"/>
      <c r="I5" s="166"/>
      <c r="J5" s="167"/>
      <c r="K5" s="168" t="s">
        <v>106</v>
      </c>
    </row>
    <row r="6" spans="1:11" ht="28.5" customHeight="1">
      <c r="A6" s="169"/>
      <c r="B6" s="305" t="s">
        <v>326</v>
      </c>
      <c r="C6" s="305" t="s">
        <v>327</v>
      </c>
      <c r="D6" s="305" t="s">
        <v>310</v>
      </c>
      <c r="E6" s="305" t="s">
        <v>107</v>
      </c>
      <c r="F6" s="299" t="s">
        <v>108</v>
      </c>
      <c r="G6" s="299" t="s">
        <v>109</v>
      </c>
      <c r="H6" s="301" t="s">
        <v>319</v>
      </c>
      <c r="I6" s="303" t="s">
        <v>110</v>
      </c>
      <c r="J6" s="296" t="s">
        <v>111</v>
      </c>
      <c r="K6" s="297"/>
    </row>
    <row r="7" spans="1:11" ht="70.5" customHeight="1">
      <c r="A7" s="169"/>
      <c r="B7" s="306"/>
      <c r="C7" s="306"/>
      <c r="D7" s="306"/>
      <c r="E7" s="306"/>
      <c r="F7" s="300"/>
      <c r="G7" s="300"/>
      <c r="H7" s="302"/>
      <c r="I7" s="304"/>
      <c r="J7" s="170" t="s">
        <v>112</v>
      </c>
      <c r="K7" s="170" t="s">
        <v>113</v>
      </c>
    </row>
    <row r="8" spans="1:11" ht="15.75">
      <c r="A8" s="169"/>
      <c r="B8" s="43">
        <v>1</v>
      </c>
      <c r="C8" s="43">
        <v>2</v>
      </c>
      <c r="D8" s="43">
        <v>3</v>
      </c>
      <c r="E8" s="43">
        <v>4</v>
      </c>
      <c r="F8" s="8">
        <v>5</v>
      </c>
      <c r="G8" s="8">
        <v>6</v>
      </c>
      <c r="H8" s="171">
        <v>7</v>
      </c>
      <c r="I8" s="172">
        <v>8</v>
      </c>
      <c r="J8" s="171">
        <v>9</v>
      </c>
      <c r="K8" s="171">
        <v>10</v>
      </c>
    </row>
    <row r="9" spans="1:11" s="179" customFormat="1" ht="31.5" customHeight="1">
      <c r="A9" s="173"/>
      <c r="B9" s="174" t="s">
        <v>381</v>
      </c>
      <c r="C9" s="174"/>
      <c r="D9" s="175"/>
      <c r="E9" s="176" t="s">
        <v>382</v>
      </c>
      <c r="F9" s="177" t="s">
        <v>319</v>
      </c>
      <c r="G9" s="177"/>
      <c r="H9" s="178">
        <f aca="true" t="shared" si="0" ref="H9:H36">I9+J9</f>
        <v>4427000</v>
      </c>
      <c r="I9" s="178">
        <f aca="true" t="shared" si="1" ref="I9:K10">I10</f>
        <v>0</v>
      </c>
      <c r="J9" s="178">
        <f t="shared" si="1"/>
        <v>4427000</v>
      </c>
      <c r="K9" s="178">
        <f t="shared" si="1"/>
        <v>4427000</v>
      </c>
    </row>
    <row r="10" spans="1:11" s="179" customFormat="1" ht="31.5" customHeight="1">
      <c r="A10" s="173"/>
      <c r="B10" s="174" t="s">
        <v>383</v>
      </c>
      <c r="C10" s="174"/>
      <c r="D10" s="175"/>
      <c r="E10" s="176" t="s">
        <v>382</v>
      </c>
      <c r="F10" s="177" t="s">
        <v>319</v>
      </c>
      <c r="G10" s="177"/>
      <c r="H10" s="178">
        <f>H11</f>
        <v>4427000</v>
      </c>
      <c r="I10" s="178">
        <f t="shared" si="1"/>
        <v>0</v>
      </c>
      <c r="J10" s="178">
        <f t="shared" si="1"/>
        <v>4427000</v>
      </c>
      <c r="K10" s="178">
        <f t="shared" si="1"/>
        <v>4427000</v>
      </c>
    </row>
    <row r="11" spans="1:11" s="179" customFormat="1" ht="53.25" customHeight="1">
      <c r="A11" s="173"/>
      <c r="B11" s="22" t="s">
        <v>384</v>
      </c>
      <c r="C11" s="22" t="s">
        <v>385</v>
      </c>
      <c r="D11" s="22" t="s">
        <v>317</v>
      </c>
      <c r="E11" s="56" t="s">
        <v>99</v>
      </c>
      <c r="F11" s="72" t="s">
        <v>114</v>
      </c>
      <c r="G11" s="26" t="s">
        <v>115</v>
      </c>
      <c r="H11" s="180">
        <f>I11+J11</f>
        <v>4427000</v>
      </c>
      <c r="I11" s="181"/>
      <c r="J11" s="181">
        <v>4427000</v>
      </c>
      <c r="K11" s="181">
        <v>4427000</v>
      </c>
    </row>
    <row r="12" spans="2:11" ht="50.25" customHeight="1">
      <c r="B12" s="182" t="s">
        <v>294</v>
      </c>
      <c r="C12" s="182"/>
      <c r="D12" s="182"/>
      <c r="E12" s="183" t="s">
        <v>116</v>
      </c>
      <c r="F12" s="177" t="s">
        <v>319</v>
      </c>
      <c r="G12" s="177"/>
      <c r="H12" s="184">
        <f>H13</f>
        <v>20000</v>
      </c>
      <c r="I12" s="184">
        <f>I13</f>
        <v>20000</v>
      </c>
      <c r="J12" s="184">
        <f>J13</f>
        <v>0</v>
      </c>
      <c r="K12" s="184">
        <f>K13</f>
        <v>0</v>
      </c>
    </row>
    <row r="13" spans="2:11" ht="51.75" customHeight="1">
      <c r="B13" s="182" t="s">
        <v>296</v>
      </c>
      <c r="C13" s="182"/>
      <c r="D13" s="182"/>
      <c r="E13" s="183" t="s">
        <v>116</v>
      </c>
      <c r="F13" s="177" t="s">
        <v>319</v>
      </c>
      <c r="G13" s="177"/>
      <c r="H13" s="184">
        <f>I13+J13</f>
        <v>20000</v>
      </c>
      <c r="I13" s="184">
        <f>I14</f>
        <v>20000</v>
      </c>
      <c r="J13" s="184">
        <f>J14</f>
        <v>0</v>
      </c>
      <c r="K13" s="184">
        <f>K14</f>
        <v>0</v>
      </c>
    </row>
    <row r="14" spans="2:11" ht="47.25">
      <c r="B14" s="185" t="s">
        <v>117</v>
      </c>
      <c r="C14" s="186" t="s">
        <v>118</v>
      </c>
      <c r="D14" s="186" t="s">
        <v>119</v>
      </c>
      <c r="E14" s="187" t="s">
        <v>120</v>
      </c>
      <c r="F14" s="188" t="s">
        <v>121</v>
      </c>
      <c r="G14" s="189" t="s">
        <v>122</v>
      </c>
      <c r="H14" s="190">
        <f>I14+J14</f>
        <v>20000</v>
      </c>
      <c r="I14" s="191">
        <v>20000</v>
      </c>
      <c r="J14" s="98"/>
      <c r="K14" s="190"/>
    </row>
    <row r="15" spans="2:11" ht="69.75" customHeight="1">
      <c r="B15" s="174" t="s">
        <v>362</v>
      </c>
      <c r="C15" s="174"/>
      <c r="D15" s="174"/>
      <c r="E15" s="192" t="s">
        <v>363</v>
      </c>
      <c r="F15" s="177" t="s">
        <v>319</v>
      </c>
      <c r="G15" s="177"/>
      <c r="H15" s="193">
        <f t="shared" si="0"/>
        <v>870500</v>
      </c>
      <c r="I15" s="193">
        <f>I16</f>
        <v>821098</v>
      </c>
      <c r="J15" s="193">
        <f>J16</f>
        <v>49402</v>
      </c>
      <c r="K15" s="193">
        <f>K16</f>
        <v>49402</v>
      </c>
    </row>
    <row r="16" spans="2:11" ht="72" customHeight="1">
      <c r="B16" s="174" t="s">
        <v>364</v>
      </c>
      <c r="C16" s="174"/>
      <c r="D16" s="174"/>
      <c r="E16" s="192" t="s">
        <v>363</v>
      </c>
      <c r="F16" s="177" t="s">
        <v>319</v>
      </c>
      <c r="G16" s="177"/>
      <c r="H16" s="193">
        <f t="shared" si="0"/>
        <v>870500</v>
      </c>
      <c r="I16" s="193">
        <f>SUM(I17:I22)</f>
        <v>821098</v>
      </c>
      <c r="J16" s="193">
        <f>SUM(J17:J22)</f>
        <v>49402</v>
      </c>
      <c r="K16" s="193">
        <f>SUM(K17:K22)</f>
        <v>49402</v>
      </c>
    </row>
    <row r="17" spans="2:11" ht="47.25">
      <c r="B17" s="22" t="s">
        <v>365</v>
      </c>
      <c r="C17" s="53">
        <v>3133</v>
      </c>
      <c r="D17" s="54" t="s">
        <v>366</v>
      </c>
      <c r="E17" s="55" t="s">
        <v>367</v>
      </c>
      <c r="F17" s="38" t="s">
        <v>123</v>
      </c>
      <c r="G17" s="38" t="s">
        <v>124</v>
      </c>
      <c r="H17" s="190">
        <f t="shared" si="0"/>
        <v>165000</v>
      </c>
      <c r="I17" s="181">
        <f>95000+70000</f>
        <v>165000</v>
      </c>
      <c r="J17" s="181"/>
      <c r="K17" s="190"/>
    </row>
    <row r="18" spans="2:11" ht="78.75">
      <c r="B18" s="22" t="s">
        <v>125</v>
      </c>
      <c r="C18" s="53">
        <v>3140</v>
      </c>
      <c r="D18" s="54" t="s">
        <v>366</v>
      </c>
      <c r="E18" s="55" t="s">
        <v>126</v>
      </c>
      <c r="F18" s="38" t="s">
        <v>127</v>
      </c>
      <c r="G18" s="38" t="s">
        <v>128</v>
      </c>
      <c r="H18" s="190">
        <f t="shared" si="0"/>
        <v>284000</v>
      </c>
      <c r="I18" s="181">
        <f>24000+260000</f>
        <v>284000</v>
      </c>
      <c r="J18" s="181"/>
      <c r="K18" s="190"/>
    </row>
    <row r="19" spans="2:11" ht="47.25">
      <c r="B19" s="22" t="s">
        <v>432</v>
      </c>
      <c r="C19" s="53">
        <v>3241</v>
      </c>
      <c r="D19" s="54" t="s">
        <v>433</v>
      </c>
      <c r="E19" s="55" t="s">
        <v>434</v>
      </c>
      <c r="F19" s="194" t="s">
        <v>129</v>
      </c>
      <c r="G19" s="38" t="s">
        <v>130</v>
      </c>
      <c r="H19" s="190">
        <f t="shared" si="0"/>
        <v>243598</v>
      </c>
      <c r="I19" s="181">
        <f>-3500+139098+36500+6500+39000+6500+19500</f>
        <v>243598</v>
      </c>
      <c r="J19" s="181"/>
      <c r="K19" s="190"/>
    </row>
    <row r="20" spans="2:11" ht="47.25">
      <c r="B20" s="22" t="s">
        <v>432</v>
      </c>
      <c r="C20" s="53">
        <v>3241</v>
      </c>
      <c r="D20" s="54" t="s">
        <v>433</v>
      </c>
      <c r="E20" s="55" t="s">
        <v>434</v>
      </c>
      <c r="F20" s="38" t="s">
        <v>127</v>
      </c>
      <c r="G20" s="38" t="s">
        <v>128</v>
      </c>
      <c r="H20" s="190">
        <f t="shared" si="0"/>
        <v>3500</v>
      </c>
      <c r="I20" s="181">
        <v>3500</v>
      </c>
      <c r="J20" s="181"/>
      <c r="K20" s="190"/>
    </row>
    <row r="21" spans="2:11" ht="78.75">
      <c r="B21" s="22" t="s">
        <v>131</v>
      </c>
      <c r="C21" s="53">
        <v>5051</v>
      </c>
      <c r="D21" s="22" t="s">
        <v>132</v>
      </c>
      <c r="E21" s="55" t="s">
        <v>133</v>
      </c>
      <c r="F21" s="195" t="s">
        <v>134</v>
      </c>
      <c r="G21" s="38" t="s">
        <v>135</v>
      </c>
      <c r="H21" s="190">
        <f t="shared" si="0"/>
        <v>125000</v>
      </c>
      <c r="I21" s="181">
        <v>125000</v>
      </c>
      <c r="J21" s="181"/>
      <c r="K21" s="190"/>
    </row>
    <row r="22" spans="2:11" ht="47.25">
      <c r="B22" s="22" t="s">
        <v>435</v>
      </c>
      <c r="C22" s="53">
        <v>7323</v>
      </c>
      <c r="D22" s="54" t="s">
        <v>410</v>
      </c>
      <c r="E22" s="72" t="s">
        <v>436</v>
      </c>
      <c r="F22" s="194" t="s">
        <v>129</v>
      </c>
      <c r="G22" s="38" t="s">
        <v>130</v>
      </c>
      <c r="H22" s="190">
        <f t="shared" si="0"/>
        <v>49402</v>
      </c>
      <c r="I22" s="181"/>
      <c r="J22" s="181">
        <v>49402</v>
      </c>
      <c r="K22" s="98">
        <v>49402</v>
      </c>
    </row>
    <row r="23" spans="2:11" ht="66" customHeight="1">
      <c r="B23" s="174" t="s">
        <v>312</v>
      </c>
      <c r="C23" s="174"/>
      <c r="D23" s="174"/>
      <c r="E23" s="192" t="s">
        <v>313</v>
      </c>
      <c r="F23" s="177" t="s">
        <v>319</v>
      </c>
      <c r="G23" s="177"/>
      <c r="H23" s="196">
        <f>H24</f>
        <v>1000000</v>
      </c>
      <c r="I23" s="196">
        <f>I24</f>
        <v>1000000</v>
      </c>
      <c r="J23" s="196">
        <f>J24</f>
        <v>0</v>
      </c>
      <c r="K23" s="196">
        <f>K24</f>
        <v>0</v>
      </c>
    </row>
    <row r="24" spans="2:11" ht="65.25" customHeight="1">
      <c r="B24" s="174" t="s">
        <v>314</v>
      </c>
      <c r="C24" s="174"/>
      <c r="D24" s="174"/>
      <c r="E24" s="192" t="s">
        <v>313</v>
      </c>
      <c r="F24" s="177" t="s">
        <v>319</v>
      </c>
      <c r="G24" s="177"/>
      <c r="H24" s="196">
        <f>I24+J24</f>
        <v>1000000</v>
      </c>
      <c r="I24" s="196">
        <f>I25</f>
        <v>1000000</v>
      </c>
      <c r="J24" s="196">
        <f>J25</f>
        <v>0</v>
      </c>
      <c r="K24" s="196">
        <f>K25</f>
        <v>0</v>
      </c>
    </row>
    <row r="25" spans="2:11" ht="53.25" customHeight="1">
      <c r="B25" s="22" t="s">
        <v>136</v>
      </c>
      <c r="C25" s="53">
        <v>7693</v>
      </c>
      <c r="D25" s="54" t="s">
        <v>279</v>
      </c>
      <c r="E25" s="72" t="s">
        <v>309</v>
      </c>
      <c r="F25" s="194" t="s">
        <v>137</v>
      </c>
      <c r="G25" s="38" t="s">
        <v>138</v>
      </c>
      <c r="H25" s="190">
        <f>I25+J25</f>
        <v>1000000</v>
      </c>
      <c r="I25" s="181">
        <v>1000000</v>
      </c>
      <c r="J25" s="181"/>
      <c r="K25" s="98"/>
    </row>
    <row r="26" spans="2:11" ht="47.25">
      <c r="B26" s="174" t="s">
        <v>287</v>
      </c>
      <c r="C26" s="174"/>
      <c r="D26" s="174"/>
      <c r="E26" s="192" t="s">
        <v>288</v>
      </c>
      <c r="F26" s="177" t="s">
        <v>319</v>
      </c>
      <c r="G26" s="177"/>
      <c r="H26" s="178">
        <f t="shared" si="0"/>
        <v>158000</v>
      </c>
      <c r="I26" s="178">
        <f>I27</f>
        <v>0</v>
      </c>
      <c r="J26" s="178">
        <f>J27</f>
        <v>158000</v>
      </c>
      <c r="K26" s="178">
        <f>K27</f>
        <v>0</v>
      </c>
    </row>
    <row r="27" spans="1:11" s="179" customFormat="1" ht="47.25">
      <c r="A27" s="173"/>
      <c r="B27" s="174" t="s">
        <v>289</v>
      </c>
      <c r="C27" s="174"/>
      <c r="D27" s="174"/>
      <c r="E27" s="192" t="s">
        <v>288</v>
      </c>
      <c r="F27" s="177" t="s">
        <v>319</v>
      </c>
      <c r="G27" s="177"/>
      <c r="H27" s="178">
        <f t="shared" si="0"/>
        <v>158000</v>
      </c>
      <c r="I27" s="178">
        <f>SUM(I28:I28)</f>
        <v>0</v>
      </c>
      <c r="J27" s="178">
        <f>SUM(J28:J28)</f>
        <v>158000</v>
      </c>
      <c r="K27" s="178">
        <f>SUM(K28:K28)</f>
        <v>0</v>
      </c>
    </row>
    <row r="28" spans="1:11" s="179" customFormat="1" ht="47.25">
      <c r="A28" s="173"/>
      <c r="B28" s="13" t="s">
        <v>139</v>
      </c>
      <c r="C28" s="13" t="s">
        <v>140</v>
      </c>
      <c r="D28" s="13" t="s">
        <v>141</v>
      </c>
      <c r="E28" s="16" t="s">
        <v>142</v>
      </c>
      <c r="F28" s="26" t="s">
        <v>143</v>
      </c>
      <c r="G28" s="26" t="s">
        <v>144</v>
      </c>
      <c r="H28" s="180">
        <f t="shared" si="0"/>
        <v>158000</v>
      </c>
      <c r="I28" s="197"/>
      <c r="J28" s="98">
        <v>158000</v>
      </c>
      <c r="K28" s="181"/>
    </row>
    <row r="29" spans="1:11" s="179" customFormat="1" ht="47.25">
      <c r="A29" s="173"/>
      <c r="B29" s="174" t="s">
        <v>145</v>
      </c>
      <c r="C29" s="174"/>
      <c r="D29" s="174"/>
      <c r="E29" s="192" t="s">
        <v>146</v>
      </c>
      <c r="F29" s="177" t="s">
        <v>319</v>
      </c>
      <c r="G29" s="177"/>
      <c r="H29" s="178">
        <f t="shared" si="0"/>
        <v>0</v>
      </c>
      <c r="I29" s="178">
        <f>I30</f>
        <v>0</v>
      </c>
      <c r="J29" s="178">
        <f>J30</f>
        <v>0</v>
      </c>
      <c r="K29" s="178">
        <f>K30</f>
        <v>0</v>
      </c>
    </row>
    <row r="30" spans="1:11" s="179" customFormat="1" ht="47.25">
      <c r="A30" s="173"/>
      <c r="B30" s="174" t="s">
        <v>147</v>
      </c>
      <c r="C30" s="174"/>
      <c r="D30" s="174"/>
      <c r="E30" s="192" t="s">
        <v>146</v>
      </c>
      <c r="F30" s="177" t="s">
        <v>319</v>
      </c>
      <c r="G30" s="177"/>
      <c r="H30" s="178">
        <f t="shared" si="0"/>
        <v>0</v>
      </c>
      <c r="I30" s="178">
        <f>SUM(I31:I32)</f>
        <v>0</v>
      </c>
      <c r="J30" s="178">
        <f>SUM(J31:J32)</f>
        <v>0</v>
      </c>
      <c r="K30" s="178">
        <f>SUM(K31:K32)</f>
        <v>0</v>
      </c>
    </row>
    <row r="31" spans="2:11" ht="78" customHeight="1">
      <c r="B31" s="22" t="s">
        <v>148</v>
      </c>
      <c r="C31" s="22" t="s">
        <v>149</v>
      </c>
      <c r="D31" s="22" t="s">
        <v>150</v>
      </c>
      <c r="E31" s="198" t="s">
        <v>151</v>
      </c>
      <c r="F31" s="26" t="s">
        <v>152</v>
      </c>
      <c r="G31" s="26" t="s">
        <v>153</v>
      </c>
      <c r="H31" s="180">
        <f t="shared" si="0"/>
        <v>180000</v>
      </c>
      <c r="I31" s="181">
        <v>180000</v>
      </c>
      <c r="J31" s="199"/>
      <c r="K31" s="180"/>
    </row>
    <row r="32" spans="2:11" ht="32.25" customHeight="1">
      <c r="B32" s="22" t="s">
        <v>154</v>
      </c>
      <c r="C32" s="22" t="s">
        <v>155</v>
      </c>
      <c r="D32" s="13" t="s">
        <v>156</v>
      </c>
      <c r="E32" s="16" t="s">
        <v>157</v>
      </c>
      <c r="F32" s="26" t="s">
        <v>158</v>
      </c>
      <c r="G32" s="26" t="s">
        <v>159</v>
      </c>
      <c r="H32" s="180">
        <f t="shared" si="0"/>
        <v>-180000</v>
      </c>
      <c r="I32" s="181">
        <v>-180000</v>
      </c>
      <c r="J32" s="199"/>
      <c r="K32" s="180"/>
    </row>
    <row r="33" spans="2:11" ht="47.25">
      <c r="B33" s="174" t="s">
        <v>160</v>
      </c>
      <c r="C33" s="174"/>
      <c r="D33" s="174"/>
      <c r="E33" s="192" t="s">
        <v>161</v>
      </c>
      <c r="F33" s="177" t="s">
        <v>319</v>
      </c>
      <c r="G33" s="177"/>
      <c r="H33" s="178">
        <f t="shared" si="0"/>
        <v>2560625</v>
      </c>
      <c r="I33" s="178">
        <f aca="true" t="shared" si="2" ref="I33:K34">I34</f>
        <v>2560625</v>
      </c>
      <c r="J33" s="178">
        <f t="shared" si="2"/>
        <v>0</v>
      </c>
      <c r="K33" s="178">
        <f t="shared" si="2"/>
        <v>0</v>
      </c>
    </row>
    <row r="34" spans="2:11" ht="47.25">
      <c r="B34" s="174" t="s">
        <v>162</v>
      </c>
      <c r="C34" s="174"/>
      <c r="D34" s="174"/>
      <c r="E34" s="192" t="s">
        <v>161</v>
      </c>
      <c r="F34" s="177" t="s">
        <v>319</v>
      </c>
      <c r="G34" s="177"/>
      <c r="H34" s="178">
        <f t="shared" si="0"/>
        <v>2560625</v>
      </c>
      <c r="I34" s="178">
        <f>I35+I36</f>
        <v>2560625</v>
      </c>
      <c r="J34" s="178">
        <f t="shared" si="2"/>
        <v>0</v>
      </c>
      <c r="K34" s="178">
        <f t="shared" si="2"/>
        <v>0</v>
      </c>
    </row>
    <row r="35" spans="2:11" ht="47.25">
      <c r="B35" s="13" t="s">
        <v>163</v>
      </c>
      <c r="C35" s="22">
        <v>7430</v>
      </c>
      <c r="D35" s="13" t="s">
        <v>164</v>
      </c>
      <c r="E35" s="16" t="s">
        <v>165</v>
      </c>
      <c r="F35" s="72" t="s">
        <v>166</v>
      </c>
      <c r="G35" s="26" t="s">
        <v>167</v>
      </c>
      <c r="H35" s="180">
        <f t="shared" si="0"/>
        <v>2110625</v>
      </c>
      <c r="I35" s="181">
        <v>2110625</v>
      </c>
      <c r="J35" s="181"/>
      <c r="K35" s="180"/>
    </row>
    <row r="36" spans="2:11" ht="57.75" customHeight="1">
      <c r="B36" s="13" t="s">
        <v>168</v>
      </c>
      <c r="C36" s="31" t="s">
        <v>308</v>
      </c>
      <c r="D36" s="24" t="s">
        <v>279</v>
      </c>
      <c r="E36" s="16" t="s">
        <v>169</v>
      </c>
      <c r="F36" s="72" t="s">
        <v>170</v>
      </c>
      <c r="G36" s="26" t="s">
        <v>171</v>
      </c>
      <c r="H36" s="180">
        <f t="shared" si="0"/>
        <v>450000</v>
      </c>
      <c r="I36" s="181">
        <v>450000</v>
      </c>
      <c r="J36" s="181"/>
      <c r="K36" s="180"/>
    </row>
    <row r="37" spans="2:11" ht="18.75">
      <c r="B37" s="45"/>
      <c r="C37" s="45"/>
      <c r="D37" s="200"/>
      <c r="E37" s="201" t="s">
        <v>311</v>
      </c>
      <c r="F37" s="202"/>
      <c r="G37" s="202"/>
      <c r="H37" s="203">
        <f>H9+H12+H15+H23+H26+H29+H33</f>
        <v>9036125</v>
      </c>
      <c r="I37" s="203">
        <f>I9+I12+I15+I23+I26+I29+I33</f>
        <v>4401723</v>
      </c>
      <c r="J37" s="203">
        <f>J9+J12+J15+J23+J26+J29+J33</f>
        <v>4634402</v>
      </c>
      <c r="K37" s="203">
        <f>K9+K12+K15+K23+K26+K29+K33</f>
        <v>4476402</v>
      </c>
    </row>
    <row r="38" ht="75" customHeight="1"/>
    <row r="39" spans="2:11" ht="18.75">
      <c r="B39" s="293" t="s">
        <v>278</v>
      </c>
      <c r="C39" s="293"/>
      <c r="D39" s="293"/>
      <c r="E39" s="293"/>
      <c r="F39" s="19"/>
      <c r="G39" s="19"/>
      <c r="H39" s="205"/>
      <c r="I39" s="298" t="s">
        <v>357</v>
      </c>
      <c r="J39" s="298"/>
      <c r="K39" s="298"/>
    </row>
    <row r="40" spans="2:16" ht="20.25" customHeight="1">
      <c r="B40" s="295"/>
      <c r="C40" s="295"/>
      <c r="D40" s="295"/>
      <c r="E40" s="295"/>
      <c r="F40" s="295"/>
      <c r="G40" s="295"/>
      <c r="H40" s="295"/>
      <c r="I40" s="295"/>
      <c r="J40" s="295"/>
      <c r="K40" s="295"/>
      <c r="L40" s="206"/>
      <c r="M40" s="206"/>
      <c r="N40" s="206"/>
      <c r="O40" s="206"/>
      <c r="P40" s="206"/>
    </row>
    <row r="41" spans="2:16" ht="19.5" customHeight="1">
      <c r="B41" s="295"/>
      <c r="C41" s="295"/>
      <c r="D41" s="295"/>
      <c r="E41" s="295"/>
      <c r="F41" s="295"/>
      <c r="G41" s="295"/>
      <c r="H41" s="295"/>
      <c r="I41" s="295"/>
      <c r="J41" s="295"/>
      <c r="K41" s="295"/>
      <c r="L41" s="206"/>
      <c r="M41" s="206"/>
      <c r="N41" s="206"/>
      <c r="O41" s="206"/>
      <c r="P41" s="206"/>
    </row>
  </sheetData>
  <sheetProtection/>
  <mergeCells count="17">
    <mergeCell ref="C6:C7"/>
    <mergeCell ref="D6:D7"/>
    <mergeCell ref="E6:E7"/>
    <mergeCell ref="G1:K1"/>
    <mergeCell ref="B2:K2"/>
    <mergeCell ref="B3:C3"/>
    <mergeCell ref="B4:C4"/>
    <mergeCell ref="B41:K41"/>
    <mergeCell ref="J6:K6"/>
    <mergeCell ref="B39:E39"/>
    <mergeCell ref="I39:K39"/>
    <mergeCell ref="B40:K40"/>
    <mergeCell ref="F6:F7"/>
    <mergeCell ref="G6:G7"/>
    <mergeCell ref="H6:H7"/>
    <mergeCell ref="I6:I7"/>
    <mergeCell ref="B6:B7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59"/>
  <sheetViews>
    <sheetView zoomScalePageLayoutView="0" workbookViewId="0" topLeftCell="A7">
      <selection activeCell="D23" sqref="D23"/>
    </sheetView>
  </sheetViews>
  <sheetFormatPr defaultColWidth="9.00390625" defaultRowHeight="12.75"/>
  <cols>
    <col min="1" max="1" width="13.375" style="2" customWidth="1"/>
    <col min="2" max="2" width="13.125" style="2" customWidth="1"/>
    <col min="3" max="3" width="14.00390625" style="2" customWidth="1"/>
    <col min="4" max="4" width="45.625" style="2" customWidth="1"/>
    <col min="5" max="5" width="45.00390625" style="2" customWidth="1"/>
    <col min="6" max="6" width="13.375" style="2" customWidth="1"/>
    <col min="7" max="7" width="15.00390625" style="2" customWidth="1"/>
    <col min="8" max="8" width="13.00390625" style="2" customWidth="1"/>
    <col min="9" max="9" width="17.75390625" style="2" customWidth="1"/>
    <col min="10" max="10" width="12.875" style="2" customWidth="1"/>
    <col min="11" max="11" width="14.25390625" style="2" bestFit="1" customWidth="1"/>
    <col min="12" max="16384" width="9.125" style="2" customWidth="1"/>
  </cols>
  <sheetData>
    <row r="1" spans="1:9" ht="15.75">
      <c r="A1" s="3"/>
      <c r="B1" s="3"/>
      <c r="C1" s="3"/>
      <c r="F1" s="35" t="s">
        <v>283</v>
      </c>
      <c r="I1" s="35"/>
    </row>
    <row r="2" spans="1:6" ht="15.75">
      <c r="A2" s="3"/>
      <c r="B2" s="3"/>
      <c r="C2" s="3"/>
      <c r="F2" s="2" t="s">
        <v>277</v>
      </c>
    </row>
    <row r="3" spans="1:6" ht="15.75">
      <c r="A3" s="3"/>
      <c r="B3" s="3"/>
      <c r="C3" s="3"/>
      <c r="F3" s="18" t="s">
        <v>375</v>
      </c>
    </row>
    <row r="4" spans="1:6" ht="14.25" customHeight="1">
      <c r="A4" s="1"/>
      <c r="B4" s="1"/>
      <c r="F4" s="2" t="s">
        <v>376</v>
      </c>
    </row>
    <row r="5" spans="2:10" ht="44.25" customHeight="1">
      <c r="B5" s="282" t="s">
        <v>377</v>
      </c>
      <c r="C5" s="282"/>
      <c r="D5" s="282"/>
      <c r="E5" s="282"/>
      <c r="F5" s="282"/>
      <c r="G5" s="282"/>
      <c r="H5" s="282"/>
      <c r="I5" s="282"/>
      <c r="J5" s="282"/>
    </row>
    <row r="6" spans="1:10" ht="17.25">
      <c r="A6" s="288">
        <v>17100000000</v>
      </c>
      <c r="B6" s="288"/>
      <c r="C6" s="46"/>
      <c r="D6" s="46"/>
      <c r="E6" s="46"/>
      <c r="F6" s="46"/>
      <c r="G6" s="46"/>
      <c r="H6" s="46"/>
      <c r="I6" s="46"/>
      <c r="J6" s="46"/>
    </row>
    <row r="7" spans="1:10" ht="17.25">
      <c r="A7" s="289" t="s">
        <v>323</v>
      </c>
      <c r="B7" s="289"/>
      <c r="C7" s="46"/>
      <c r="D7" s="46"/>
      <c r="E7" s="46"/>
      <c r="F7" s="46"/>
      <c r="G7" s="46"/>
      <c r="H7" s="46"/>
      <c r="I7" s="46"/>
      <c r="J7" s="46"/>
    </row>
    <row r="9" spans="1:10" ht="114">
      <c r="A9" s="43" t="s">
        <v>326</v>
      </c>
      <c r="B9" s="43" t="s">
        <v>327</v>
      </c>
      <c r="C9" s="43" t="s">
        <v>310</v>
      </c>
      <c r="D9" s="21" t="s">
        <v>328</v>
      </c>
      <c r="E9" s="8" t="s">
        <v>329</v>
      </c>
      <c r="F9" s="8" t="s">
        <v>330</v>
      </c>
      <c r="G9" s="8" t="s">
        <v>331</v>
      </c>
      <c r="H9" s="8" t="s">
        <v>332</v>
      </c>
      <c r="I9" s="8" t="s">
        <v>333</v>
      </c>
      <c r="J9" s="8" t="s">
        <v>334</v>
      </c>
    </row>
    <row r="10" spans="1:10" ht="15.75">
      <c r="A10" s="44">
        <v>1</v>
      </c>
      <c r="B10" s="44">
        <v>2</v>
      </c>
      <c r="C10" s="44">
        <v>3</v>
      </c>
      <c r="D10" s="39">
        <v>4</v>
      </c>
      <c r="E10" s="45">
        <v>5</v>
      </c>
      <c r="F10" s="45">
        <v>6</v>
      </c>
      <c r="G10" s="45">
        <v>7</v>
      </c>
      <c r="H10" s="45">
        <v>8</v>
      </c>
      <c r="I10" s="45">
        <v>9</v>
      </c>
      <c r="J10" s="45">
        <v>10</v>
      </c>
    </row>
    <row r="11" spans="1:10" ht="15.75">
      <c r="A11" s="7" t="s">
        <v>284</v>
      </c>
      <c r="B11" s="15"/>
      <c r="C11" s="5"/>
      <c r="D11" s="5" t="s">
        <v>281</v>
      </c>
      <c r="E11" s="7" t="s">
        <v>319</v>
      </c>
      <c r="F11" s="6"/>
      <c r="G11" s="6"/>
      <c r="H11" s="6"/>
      <c r="I11" s="57">
        <f>I13</f>
        <v>344000</v>
      </c>
      <c r="J11" s="58"/>
    </row>
    <row r="12" spans="1:10" ht="15.75">
      <c r="A12" s="7" t="s">
        <v>285</v>
      </c>
      <c r="B12" s="15"/>
      <c r="C12" s="5"/>
      <c r="D12" s="5" t="s">
        <v>281</v>
      </c>
      <c r="E12" s="7"/>
      <c r="F12" s="6"/>
      <c r="G12" s="6"/>
      <c r="H12" s="6"/>
      <c r="I12" s="57">
        <f>I13</f>
        <v>344000</v>
      </c>
      <c r="J12" s="58"/>
    </row>
    <row r="13" spans="1:10" ht="23.25" customHeight="1">
      <c r="A13" s="22" t="s">
        <v>378</v>
      </c>
      <c r="B13" s="22" t="s">
        <v>317</v>
      </c>
      <c r="C13" s="22" t="s">
        <v>379</v>
      </c>
      <c r="D13" s="56" t="s">
        <v>380</v>
      </c>
      <c r="E13" s="8"/>
      <c r="F13" s="59"/>
      <c r="G13" s="59"/>
      <c r="H13" s="59"/>
      <c r="I13" s="60">
        <v>344000</v>
      </c>
      <c r="J13" s="61"/>
    </row>
    <row r="14" spans="1:10" ht="31.5">
      <c r="A14" s="7" t="s">
        <v>381</v>
      </c>
      <c r="B14" s="15"/>
      <c r="C14" s="5"/>
      <c r="D14" s="5" t="s">
        <v>382</v>
      </c>
      <c r="E14" s="7" t="s">
        <v>319</v>
      </c>
      <c r="F14" s="6"/>
      <c r="G14" s="6"/>
      <c r="H14" s="6"/>
      <c r="I14" s="57">
        <f>I16</f>
        <v>3743000</v>
      </c>
      <c r="J14" s="58"/>
    </row>
    <row r="15" spans="1:10" ht="31.5">
      <c r="A15" s="7" t="s">
        <v>383</v>
      </c>
      <c r="B15" s="15"/>
      <c r="C15" s="5"/>
      <c r="D15" s="5" t="s">
        <v>382</v>
      </c>
      <c r="E15" s="7"/>
      <c r="F15" s="6"/>
      <c r="G15" s="6"/>
      <c r="H15" s="6"/>
      <c r="I15" s="57">
        <f>I16</f>
        <v>3743000</v>
      </c>
      <c r="J15" s="58"/>
    </row>
    <row r="16" spans="1:10" ht="47.25">
      <c r="A16" s="22" t="s">
        <v>384</v>
      </c>
      <c r="B16" s="22" t="s">
        <v>385</v>
      </c>
      <c r="C16" s="22" t="s">
        <v>317</v>
      </c>
      <c r="D16" s="23" t="s">
        <v>386</v>
      </c>
      <c r="E16" s="8"/>
      <c r="F16" s="59"/>
      <c r="G16" s="59"/>
      <c r="H16" s="59"/>
      <c r="I16" s="60">
        <f>3493000+250000</f>
        <v>3743000</v>
      </c>
      <c r="J16" s="61"/>
    </row>
    <row r="17" spans="1:10" ht="31.5">
      <c r="A17" s="7" t="s">
        <v>387</v>
      </c>
      <c r="B17" s="15"/>
      <c r="C17" s="5"/>
      <c r="D17" s="5" t="s">
        <v>388</v>
      </c>
      <c r="E17" s="7" t="s">
        <v>319</v>
      </c>
      <c r="F17" s="6"/>
      <c r="G17" s="6"/>
      <c r="H17" s="6"/>
      <c r="I17" s="57">
        <f>I18</f>
        <v>47112655.03</v>
      </c>
      <c r="J17" s="58"/>
    </row>
    <row r="18" spans="1:10" ht="31.5">
      <c r="A18" s="7" t="s">
        <v>389</v>
      </c>
      <c r="B18" s="15"/>
      <c r="C18" s="5"/>
      <c r="D18" s="5" t="s">
        <v>388</v>
      </c>
      <c r="E18" s="7"/>
      <c r="F18" s="6"/>
      <c r="G18" s="6"/>
      <c r="H18" s="6"/>
      <c r="I18" s="57">
        <f>SUM(I19:I27)</f>
        <v>47112655.03</v>
      </c>
      <c r="J18" s="58"/>
    </row>
    <row r="19" spans="1:10" ht="15.75">
      <c r="A19" s="22" t="s">
        <v>390</v>
      </c>
      <c r="B19" s="22" t="s">
        <v>391</v>
      </c>
      <c r="C19" s="22" t="s">
        <v>392</v>
      </c>
      <c r="D19" s="56" t="s">
        <v>393</v>
      </c>
      <c r="E19" s="8"/>
      <c r="F19" s="59"/>
      <c r="G19" s="59"/>
      <c r="H19" s="59"/>
      <c r="I19" s="60">
        <v>21560280</v>
      </c>
      <c r="J19" s="61"/>
    </row>
    <row r="20" spans="1:10" ht="31.5">
      <c r="A20" s="22" t="s">
        <v>394</v>
      </c>
      <c r="B20" s="22" t="s">
        <v>395</v>
      </c>
      <c r="C20" s="22" t="s">
        <v>396</v>
      </c>
      <c r="D20" s="23" t="s">
        <v>397</v>
      </c>
      <c r="E20" s="8"/>
      <c r="F20" s="59"/>
      <c r="G20" s="59"/>
      <c r="H20" s="59"/>
      <c r="I20" s="60">
        <v>2979960</v>
      </c>
      <c r="J20" s="61"/>
    </row>
    <row r="21" spans="1:10" ht="63">
      <c r="A21" s="22" t="s">
        <v>398</v>
      </c>
      <c r="B21" s="22" t="s">
        <v>399</v>
      </c>
      <c r="C21" s="22" t="s">
        <v>400</v>
      </c>
      <c r="D21" s="23" t="s">
        <v>401</v>
      </c>
      <c r="E21" s="8"/>
      <c r="F21" s="59"/>
      <c r="G21" s="59"/>
      <c r="H21" s="59"/>
      <c r="I21" s="60">
        <v>6547927</v>
      </c>
      <c r="J21" s="61"/>
    </row>
    <row r="22" spans="1:10" ht="47.25">
      <c r="A22" s="22" t="s">
        <v>402</v>
      </c>
      <c r="B22" s="22" t="s">
        <v>403</v>
      </c>
      <c r="C22" s="22" t="s">
        <v>400</v>
      </c>
      <c r="D22" s="23" t="s">
        <v>404</v>
      </c>
      <c r="E22" s="8"/>
      <c r="F22" s="59"/>
      <c r="G22" s="59"/>
      <c r="H22" s="59"/>
      <c r="I22" s="60">
        <v>5347455</v>
      </c>
      <c r="J22" s="61"/>
    </row>
    <row r="23" spans="1:10" ht="111" customHeight="1">
      <c r="A23" s="22" t="s">
        <v>405</v>
      </c>
      <c r="B23" s="22" t="s">
        <v>406</v>
      </c>
      <c r="C23" s="22" t="s">
        <v>407</v>
      </c>
      <c r="D23" s="23" t="s">
        <v>408</v>
      </c>
      <c r="E23" s="8"/>
      <c r="F23" s="59"/>
      <c r="G23" s="59"/>
      <c r="H23" s="59"/>
      <c r="I23" s="60">
        <v>8802033.030000001</v>
      </c>
      <c r="J23" s="61"/>
    </row>
    <row r="24" spans="1:10" ht="94.5">
      <c r="A24" s="22" t="s">
        <v>409</v>
      </c>
      <c r="B24" s="22" t="s">
        <v>344</v>
      </c>
      <c r="C24" s="22" t="s">
        <v>410</v>
      </c>
      <c r="D24" s="62" t="s">
        <v>345</v>
      </c>
      <c r="E24" s="23" t="s">
        <v>411</v>
      </c>
      <c r="F24" s="63" t="s">
        <v>412</v>
      </c>
      <c r="G24" s="64">
        <v>4000000</v>
      </c>
      <c r="H24" s="65" t="s">
        <v>413</v>
      </c>
      <c r="I24" s="66">
        <v>1000000</v>
      </c>
      <c r="J24" s="67">
        <v>25</v>
      </c>
    </row>
    <row r="25" spans="1:10" ht="94.5">
      <c r="A25" s="22" t="s">
        <v>409</v>
      </c>
      <c r="B25" s="22" t="s">
        <v>344</v>
      </c>
      <c r="C25" s="22" t="s">
        <v>410</v>
      </c>
      <c r="D25" s="62" t="s">
        <v>414</v>
      </c>
      <c r="E25" s="23" t="s">
        <v>415</v>
      </c>
      <c r="F25" s="63" t="s">
        <v>351</v>
      </c>
      <c r="G25" s="64">
        <v>1424815</v>
      </c>
      <c r="H25" s="65">
        <v>70.5</v>
      </c>
      <c r="I25" s="66">
        <v>420000</v>
      </c>
      <c r="J25" s="67">
        <v>100</v>
      </c>
    </row>
    <row r="26" spans="1:10" ht="110.25">
      <c r="A26" s="22" t="s">
        <v>409</v>
      </c>
      <c r="B26" s="22" t="s">
        <v>344</v>
      </c>
      <c r="C26" s="22" t="s">
        <v>410</v>
      </c>
      <c r="D26" s="62" t="s">
        <v>416</v>
      </c>
      <c r="E26" s="23" t="s">
        <v>417</v>
      </c>
      <c r="F26" s="63" t="s">
        <v>418</v>
      </c>
      <c r="G26" s="64">
        <f>3937434</f>
        <v>3937434</v>
      </c>
      <c r="H26" s="65">
        <v>2</v>
      </c>
      <c r="I26" s="66">
        <v>420000</v>
      </c>
      <c r="J26" s="67">
        <v>11</v>
      </c>
    </row>
    <row r="27" spans="1:10" ht="47.25">
      <c r="A27" s="22" t="s">
        <v>419</v>
      </c>
      <c r="B27" s="22" t="s">
        <v>385</v>
      </c>
      <c r="C27" s="22" t="s">
        <v>317</v>
      </c>
      <c r="D27" s="23" t="s">
        <v>386</v>
      </c>
      <c r="E27" s="8"/>
      <c r="F27" s="59"/>
      <c r="G27" s="59"/>
      <c r="H27" s="59"/>
      <c r="I27" s="60">
        <v>35000</v>
      </c>
      <c r="J27" s="61"/>
    </row>
    <row r="28" spans="1:10" ht="36" customHeight="1">
      <c r="A28" s="7" t="s">
        <v>294</v>
      </c>
      <c r="B28" s="15"/>
      <c r="C28" s="5"/>
      <c r="D28" s="5" t="s">
        <v>295</v>
      </c>
      <c r="E28" s="7" t="s">
        <v>319</v>
      </c>
      <c r="F28" s="6"/>
      <c r="G28" s="6"/>
      <c r="H28" s="6"/>
      <c r="I28" s="57">
        <f>I29</f>
        <v>24580220.2</v>
      </c>
      <c r="J28" s="58"/>
    </row>
    <row r="29" spans="1:10" ht="33" customHeight="1">
      <c r="A29" s="7" t="s">
        <v>296</v>
      </c>
      <c r="B29" s="15"/>
      <c r="C29" s="5"/>
      <c r="D29" s="5" t="s">
        <v>295</v>
      </c>
      <c r="E29" s="7"/>
      <c r="F29" s="6"/>
      <c r="G29" s="6"/>
      <c r="H29" s="6"/>
      <c r="I29" s="57">
        <f>SUM(I30:I35)</f>
        <v>24580220.2</v>
      </c>
      <c r="J29" s="58"/>
    </row>
    <row r="30" spans="1:10" ht="33" customHeight="1">
      <c r="A30" s="22" t="s">
        <v>371</v>
      </c>
      <c r="B30" s="24">
        <v>2020</v>
      </c>
      <c r="C30" s="24" t="s">
        <v>372</v>
      </c>
      <c r="D30" s="25" t="s">
        <v>373</v>
      </c>
      <c r="E30" s="68"/>
      <c r="F30" s="69"/>
      <c r="G30" s="66"/>
      <c r="H30" s="70"/>
      <c r="I30" s="66">
        <v>3984550</v>
      </c>
      <c r="J30" s="71"/>
    </row>
    <row r="31" spans="1:10" ht="94.5">
      <c r="A31" s="22" t="s">
        <v>420</v>
      </c>
      <c r="B31" s="22" t="s">
        <v>421</v>
      </c>
      <c r="C31" s="13" t="s">
        <v>410</v>
      </c>
      <c r="D31" s="72" t="s">
        <v>422</v>
      </c>
      <c r="E31" s="68" t="s">
        <v>423</v>
      </c>
      <c r="F31" s="69" t="s">
        <v>412</v>
      </c>
      <c r="G31" s="66">
        <v>3029906</v>
      </c>
      <c r="H31" s="70">
        <v>0</v>
      </c>
      <c r="I31" s="66">
        <v>1000000</v>
      </c>
      <c r="J31" s="71">
        <v>33</v>
      </c>
    </row>
    <row r="32" spans="1:10" ht="78.75">
      <c r="A32" s="22" t="s">
        <v>420</v>
      </c>
      <c r="B32" s="22" t="s">
        <v>421</v>
      </c>
      <c r="C32" s="13" t="s">
        <v>410</v>
      </c>
      <c r="D32" s="72" t="s">
        <v>422</v>
      </c>
      <c r="E32" s="68" t="s">
        <v>424</v>
      </c>
      <c r="F32" s="69" t="s">
        <v>425</v>
      </c>
      <c r="G32" s="66">
        <v>1437460</v>
      </c>
      <c r="H32" s="70">
        <v>0</v>
      </c>
      <c r="I32" s="66">
        <v>281000</v>
      </c>
      <c r="J32" s="71">
        <v>100</v>
      </c>
    </row>
    <row r="33" spans="1:10" ht="134.25" customHeight="1">
      <c r="A33" s="22" t="s">
        <v>420</v>
      </c>
      <c r="B33" s="22" t="s">
        <v>421</v>
      </c>
      <c r="C33" s="13" t="s">
        <v>410</v>
      </c>
      <c r="D33" s="72" t="s">
        <v>422</v>
      </c>
      <c r="E33" s="73" t="s">
        <v>426</v>
      </c>
      <c r="F33" s="69">
        <v>2021</v>
      </c>
      <c r="G33" s="66">
        <v>250000</v>
      </c>
      <c r="H33" s="65">
        <v>0</v>
      </c>
      <c r="I33" s="66">
        <v>250000</v>
      </c>
      <c r="J33" s="71">
        <v>100</v>
      </c>
    </row>
    <row r="34" spans="1:10" ht="78.75">
      <c r="A34" s="22" t="s">
        <v>427</v>
      </c>
      <c r="B34" s="22" t="s">
        <v>428</v>
      </c>
      <c r="C34" s="13" t="s">
        <v>279</v>
      </c>
      <c r="D34" s="72" t="s">
        <v>429</v>
      </c>
      <c r="E34" s="27" t="s">
        <v>430</v>
      </c>
      <c r="F34" s="74"/>
      <c r="G34" s="75"/>
      <c r="H34" s="76"/>
      <c r="I34" s="66">
        <v>19020670.2</v>
      </c>
      <c r="J34" s="77"/>
    </row>
    <row r="35" spans="1:10" ht="63">
      <c r="A35" s="22" t="s">
        <v>427</v>
      </c>
      <c r="B35" s="22" t="s">
        <v>428</v>
      </c>
      <c r="C35" s="13" t="s">
        <v>279</v>
      </c>
      <c r="D35" s="72" t="s">
        <v>429</v>
      </c>
      <c r="E35" s="73" t="s">
        <v>431</v>
      </c>
      <c r="F35" s="74"/>
      <c r="G35" s="75"/>
      <c r="H35" s="76"/>
      <c r="I35" s="66">
        <v>44000</v>
      </c>
      <c r="J35" s="77"/>
    </row>
    <row r="36" spans="1:10" ht="63">
      <c r="A36" s="7" t="s">
        <v>362</v>
      </c>
      <c r="B36" s="5"/>
      <c r="C36" s="5"/>
      <c r="D36" s="5" t="s">
        <v>363</v>
      </c>
      <c r="E36" s="7" t="s">
        <v>319</v>
      </c>
      <c r="F36" s="6"/>
      <c r="G36" s="6"/>
      <c r="H36" s="6"/>
      <c r="I36" s="57">
        <f>I37</f>
        <v>2533130</v>
      </c>
      <c r="J36" s="58"/>
    </row>
    <row r="37" spans="1:10" ht="63">
      <c r="A37" s="7" t="s">
        <v>364</v>
      </c>
      <c r="B37" s="5"/>
      <c r="C37" s="5"/>
      <c r="D37" s="5" t="s">
        <v>363</v>
      </c>
      <c r="E37" s="7"/>
      <c r="F37" s="6"/>
      <c r="G37" s="6"/>
      <c r="H37" s="6"/>
      <c r="I37" s="57">
        <f>I38+I39+I43</f>
        <v>2533130</v>
      </c>
      <c r="J37" s="58"/>
    </row>
    <row r="38" spans="1:10" ht="47.25">
      <c r="A38" s="22" t="s">
        <v>432</v>
      </c>
      <c r="B38" s="53">
        <v>3241</v>
      </c>
      <c r="C38" s="54" t="s">
        <v>433</v>
      </c>
      <c r="D38" s="78" t="s">
        <v>434</v>
      </c>
      <c r="E38" s="73"/>
      <c r="F38" s="79"/>
      <c r="G38" s="80"/>
      <c r="H38" s="81"/>
      <c r="I38" s="66">
        <v>24000</v>
      </c>
      <c r="J38" s="77"/>
    </row>
    <row r="39" spans="1:10" ht="31.5">
      <c r="A39" s="22" t="s">
        <v>435</v>
      </c>
      <c r="B39" s="53">
        <v>7323</v>
      </c>
      <c r="C39" s="54" t="s">
        <v>410</v>
      </c>
      <c r="D39" s="78" t="s">
        <v>436</v>
      </c>
      <c r="E39" s="73"/>
      <c r="F39" s="79"/>
      <c r="G39" s="80"/>
      <c r="H39" s="81"/>
      <c r="I39" s="66">
        <f>SUM(I40:I42)</f>
        <v>2379130</v>
      </c>
      <c r="J39" s="77"/>
    </row>
    <row r="40" spans="1:10" ht="63">
      <c r="A40" s="22"/>
      <c r="B40" s="53"/>
      <c r="C40" s="54"/>
      <c r="D40" s="78"/>
      <c r="E40" s="82" t="s">
        <v>437</v>
      </c>
      <c r="F40" s="83">
        <v>2021</v>
      </c>
      <c r="G40" s="84">
        <v>2200000</v>
      </c>
      <c r="H40" s="85">
        <v>0</v>
      </c>
      <c r="I40" s="86">
        <v>2200000</v>
      </c>
      <c r="J40" s="87">
        <v>100</v>
      </c>
    </row>
    <row r="41" spans="1:10" ht="110.25">
      <c r="A41" s="22"/>
      <c r="B41" s="53"/>
      <c r="C41" s="54"/>
      <c r="D41" s="78"/>
      <c r="E41" s="82" t="s">
        <v>438</v>
      </c>
      <c r="F41" s="83">
        <v>2021</v>
      </c>
      <c r="G41" s="84">
        <v>49130</v>
      </c>
      <c r="H41" s="85">
        <v>0</v>
      </c>
      <c r="I41" s="86">
        <v>49130</v>
      </c>
      <c r="J41" s="87">
        <v>100</v>
      </c>
    </row>
    <row r="42" spans="1:10" ht="63.75" customHeight="1">
      <c r="A42" s="22"/>
      <c r="B42" s="53"/>
      <c r="C42" s="54"/>
      <c r="D42" s="78"/>
      <c r="E42" s="82" t="s">
        <v>439</v>
      </c>
      <c r="F42" s="83">
        <v>2021</v>
      </c>
      <c r="G42" s="84">
        <v>130000</v>
      </c>
      <c r="H42" s="85">
        <v>0</v>
      </c>
      <c r="I42" s="86">
        <v>130000</v>
      </c>
      <c r="J42" s="87">
        <v>100</v>
      </c>
    </row>
    <row r="43" spans="1:10" ht="47.25">
      <c r="A43" s="13" t="s">
        <v>440</v>
      </c>
      <c r="B43" s="13" t="s">
        <v>385</v>
      </c>
      <c r="C43" s="24" t="s">
        <v>317</v>
      </c>
      <c r="D43" s="72" t="s">
        <v>441</v>
      </c>
      <c r="E43" s="72"/>
      <c r="F43" s="63"/>
      <c r="G43" s="64"/>
      <c r="H43" s="65"/>
      <c r="I43" s="66">
        <v>130000</v>
      </c>
      <c r="J43" s="67"/>
    </row>
    <row r="44" spans="1:10" ht="47.25">
      <c r="A44" s="7" t="s">
        <v>300</v>
      </c>
      <c r="B44" s="5"/>
      <c r="C44" s="5"/>
      <c r="D44" s="5" t="s">
        <v>301</v>
      </c>
      <c r="E44" s="7" t="s">
        <v>319</v>
      </c>
      <c r="F44" s="6"/>
      <c r="G44" s="6"/>
      <c r="H44" s="6"/>
      <c r="I44" s="57">
        <f>I45</f>
        <v>4325000</v>
      </c>
      <c r="J44" s="58"/>
    </row>
    <row r="45" spans="1:10" ht="47.25">
      <c r="A45" s="7" t="s">
        <v>302</v>
      </c>
      <c r="B45" s="5"/>
      <c r="C45" s="5"/>
      <c r="D45" s="5" t="s">
        <v>301</v>
      </c>
      <c r="E45" s="7"/>
      <c r="F45" s="6"/>
      <c r="G45" s="6"/>
      <c r="H45" s="6"/>
      <c r="I45" s="57">
        <f>SUM(I46:I53)</f>
        <v>4325000</v>
      </c>
      <c r="J45" s="58"/>
    </row>
    <row r="46" spans="1:10" ht="15.75">
      <c r="A46" s="13" t="s">
        <v>442</v>
      </c>
      <c r="B46" s="13" t="s">
        <v>443</v>
      </c>
      <c r="C46" s="24" t="s">
        <v>280</v>
      </c>
      <c r="D46" s="88" t="s">
        <v>444</v>
      </c>
      <c r="E46" s="89"/>
      <c r="F46" s="67"/>
      <c r="G46" s="90"/>
      <c r="H46" s="65"/>
      <c r="I46" s="66">
        <v>230000</v>
      </c>
      <c r="J46" s="67"/>
    </row>
    <row r="47" spans="1:10" ht="54" customHeight="1">
      <c r="A47" s="13" t="s">
        <v>445</v>
      </c>
      <c r="B47" s="13" t="s">
        <v>446</v>
      </c>
      <c r="C47" s="24" t="s">
        <v>410</v>
      </c>
      <c r="D47" s="88" t="s">
        <v>447</v>
      </c>
      <c r="E47" s="89" t="s">
        <v>448</v>
      </c>
      <c r="F47" s="91">
        <v>2021</v>
      </c>
      <c r="G47" s="90">
        <v>1000000</v>
      </c>
      <c r="H47" s="65">
        <v>0</v>
      </c>
      <c r="I47" s="66">
        <v>1000000</v>
      </c>
      <c r="J47" s="67">
        <v>100</v>
      </c>
    </row>
    <row r="48" spans="1:10" ht="94.5">
      <c r="A48" s="22" t="s">
        <v>449</v>
      </c>
      <c r="B48" s="22" t="s">
        <v>450</v>
      </c>
      <c r="C48" s="31" t="s">
        <v>410</v>
      </c>
      <c r="D48" s="47" t="s">
        <v>451</v>
      </c>
      <c r="E48" s="16" t="s">
        <v>452</v>
      </c>
      <c r="F48" s="67" t="s">
        <v>453</v>
      </c>
      <c r="G48" s="90">
        <v>2488379</v>
      </c>
      <c r="H48" s="65">
        <v>43</v>
      </c>
      <c r="I48" s="66">
        <v>400000</v>
      </c>
      <c r="J48" s="67">
        <v>59</v>
      </c>
    </row>
    <row r="49" spans="1:10" ht="98.25" customHeight="1">
      <c r="A49" s="22" t="s">
        <v>449</v>
      </c>
      <c r="B49" s="22" t="s">
        <v>450</v>
      </c>
      <c r="C49" s="31" t="s">
        <v>410</v>
      </c>
      <c r="D49" s="47" t="s">
        <v>451</v>
      </c>
      <c r="E49" s="16" t="s">
        <v>454</v>
      </c>
      <c r="F49" s="91">
        <v>2021</v>
      </c>
      <c r="G49" s="90">
        <v>200000</v>
      </c>
      <c r="H49" s="65">
        <v>0</v>
      </c>
      <c r="I49" s="66">
        <v>200000</v>
      </c>
      <c r="J49" s="67">
        <v>100</v>
      </c>
    </row>
    <row r="50" spans="1:10" ht="78.75">
      <c r="A50" s="22" t="s">
        <v>449</v>
      </c>
      <c r="B50" s="22" t="s">
        <v>450</v>
      </c>
      <c r="C50" s="31" t="s">
        <v>410</v>
      </c>
      <c r="D50" s="47" t="s">
        <v>451</v>
      </c>
      <c r="E50" s="16" t="s">
        <v>455</v>
      </c>
      <c r="F50" s="67" t="s">
        <v>456</v>
      </c>
      <c r="G50" s="90">
        <v>26490000</v>
      </c>
      <c r="H50" s="65">
        <v>0</v>
      </c>
      <c r="I50" s="66">
        <v>1490000</v>
      </c>
      <c r="J50" s="67">
        <f>I50/G50*100</f>
        <v>5.624764061910155</v>
      </c>
    </row>
    <row r="51" spans="1:10" ht="78.75">
      <c r="A51" s="22" t="s">
        <v>449</v>
      </c>
      <c r="B51" s="22" t="s">
        <v>450</v>
      </c>
      <c r="C51" s="31" t="s">
        <v>410</v>
      </c>
      <c r="D51" s="47" t="s">
        <v>451</v>
      </c>
      <c r="E51" s="16" t="s">
        <v>457</v>
      </c>
      <c r="F51" s="67" t="s">
        <v>458</v>
      </c>
      <c r="G51" s="90">
        <v>15187980</v>
      </c>
      <c r="H51" s="65">
        <f>L51/G51*100</f>
        <v>0</v>
      </c>
      <c r="I51" s="66">
        <v>85000</v>
      </c>
      <c r="J51" s="67">
        <f>M51/G51*100</f>
        <v>0</v>
      </c>
    </row>
    <row r="52" spans="1:10" ht="94.5">
      <c r="A52" s="22" t="s">
        <v>449</v>
      </c>
      <c r="B52" s="22" t="s">
        <v>450</v>
      </c>
      <c r="C52" s="31" t="s">
        <v>410</v>
      </c>
      <c r="D52" s="47" t="s">
        <v>451</v>
      </c>
      <c r="E52" s="16" t="s">
        <v>459</v>
      </c>
      <c r="F52" s="67" t="s">
        <v>460</v>
      </c>
      <c r="G52" s="90">
        <v>768040</v>
      </c>
      <c r="H52" s="65">
        <v>75</v>
      </c>
      <c r="I52" s="66">
        <v>50000</v>
      </c>
      <c r="J52" s="67">
        <v>81.4</v>
      </c>
    </row>
    <row r="53" spans="1:10" ht="63">
      <c r="A53" s="22" t="s">
        <v>449</v>
      </c>
      <c r="B53" s="22" t="s">
        <v>450</v>
      </c>
      <c r="C53" s="31" t="s">
        <v>410</v>
      </c>
      <c r="D53" s="47" t="s">
        <v>451</v>
      </c>
      <c r="E53" s="16" t="s">
        <v>461</v>
      </c>
      <c r="F53" s="67" t="s">
        <v>462</v>
      </c>
      <c r="G53" s="90">
        <f>870000+29500000</f>
        <v>30370000</v>
      </c>
      <c r="H53" s="65">
        <v>0</v>
      </c>
      <c r="I53" s="66">
        <v>870000</v>
      </c>
      <c r="J53" s="67">
        <f>I53/G53*100</f>
        <v>2.86466908133026</v>
      </c>
    </row>
    <row r="54" spans="1:10" ht="63">
      <c r="A54" s="7" t="s">
        <v>312</v>
      </c>
      <c r="B54" s="7"/>
      <c r="C54" s="7"/>
      <c r="D54" s="33" t="s">
        <v>313</v>
      </c>
      <c r="E54" s="7" t="s">
        <v>319</v>
      </c>
      <c r="F54" s="6"/>
      <c r="G54" s="6"/>
      <c r="H54" s="6"/>
      <c r="I54" s="57">
        <f>I55</f>
        <v>109000</v>
      </c>
      <c r="J54" s="58"/>
    </row>
    <row r="55" spans="1:10" ht="63">
      <c r="A55" s="7" t="s">
        <v>314</v>
      </c>
      <c r="B55" s="7"/>
      <c r="C55" s="7"/>
      <c r="D55" s="33" t="s">
        <v>313</v>
      </c>
      <c r="E55" s="7"/>
      <c r="F55" s="6"/>
      <c r="G55" s="6"/>
      <c r="H55" s="6"/>
      <c r="I55" s="57">
        <f>I56</f>
        <v>109000</v>
      </c>
      <c r="J55" s="58"/>
    </row>
    <row r="56" spans="1:10" ht="31.5">
      <c r="A56" s="13" t="s">
        <v>336</v>
      </c>
      <c r="B56" s="13" t="s">
        <v>337</v>
      </c>
      <c r="C56" s="13" t="s">
        <v>279</v>
      </c>
      <c r="D56" s="92" t="s">
        <v>338</v>
      </c>
      <c r="E56" s="11"/>
      <c r="F56" s="93"/>
      <c r="G56" s="93"/>
      <c r="H56" s="93"/>
      <c r="I56" s="94">
        <v>109000</v>
      </c>
      <c r="J56" s="95"/>
    </row>
    <row r="57" spans="1:10" ht="47.25">
      <c r="A57" s="7" t="s">
        <v>287</v>
      </c>
      <c r="B57" s="5"/>
      <c r="C57" s="5"/>
      <c r="D57" s="5" t="s">
        <v>288</v>
      </c>
      <c r="E57" s="7" t="s">
        <v>319</v>
      </c>
      <c r="F57" s="6"/>
      <c r="G57" s="6"/>
      <c r="H57" s="6"/>
      <c r="I57" s="57">
        <f>I58</f>
        <v>104031573.43</v>
      </c>
      <c r="J57" s="58"/>
    </row>
    <row r="58" spans="1:11" ht="47.25">
      <c r="A58" s="7" t="s">
        <v>289</v>
      </c>
      <c r="B58" s="5"/>
      <c r="C58" s="5"/>
      <c r="D58" s="5" t="s">
        <v>288</v>
      </c>
      <c r="E58" s="7"/>
      <c r="F58" s="6"/>
      <c r="G58" s="6"/>
      <c r="H58" s="6"/>
      <c r="I58" s="57">
        <f>I59+I63+I70+I77+I81+I92+I84+I100+I103+I116+I126+I135+I138+I144</f>
        <v>104031573.43</v>
      </c>
      <c r="J58" s="58"/>
      <c r="K58" s="96"/>
    </row>
    <row r="59" spans="1:10" ht="31.5">
      <c r="A59" s="31" t="s">
        <v>463</v>
      </c>
      <c r="B59" s="31" t="s">
        <v>464</v>
      </c>
      <c r="C59" s="97" t="s">
        <v>410</v>
      </c>
      <c r="D59" s="47" t="s">
        <v>465</v>
      </c>
      <c r="E59" s="27"/>
      <c r="F59" s="28"/>
      <c r="G59" s="28"/>
      <c r="H59" s="28"/>
      <c r="I59" s="98">
        <f>SUM(I60:I62)</f>
        <v>31326</v>
      </c>
      <c r="J59" s="99"/>
    </row>
    <row r="60" spans="1:10" ht="31.5">
      <c r="A60" s="13"/>
      <c r="B60" s="13"/>
      <c r="C60" s="13"/>
      <c r="D60" s="16"/>
      <c r="E60" s="100" t="s">
        <v>466</v>
      </c>
      <c r="F60" s="83" t="s">
        <v>467</v>
      </c>
      <c r="G60" s="84">
        <v>402172</v>
      </c>
      <c r="H60" s="85">
        <v>100</v>
      </c>
      <c r="I60" s="86">
        <v>10442</v>
      </c>
      <c r="J60" s="87">
        <v>100</v>
      </c>
    </row>
    <row r="61" spans="1:10" ht="47.25">
      <c r="A61" s="13"/>
      <c r="B61" s="13"/>
      <c r="C61" s="13"/>
      <c r="D61" s="16"/>
      <c r="E61" s="100" t="s">
        <v>468</v>
      </c>
      <c r="F61" s="83" t="s">
        <v>469</v>
      </c>
      <c r="G61" s="84">
        <v>2493592</v>
      </c>
      <c r="H61" s="85">
        <v>100</v>
      </c>
      <c r="I61" s="86">
        <v>10442</v>
      </c>
      <c r="J61" s="87">
        <v>100</v>
      </c>
    </row>
    <row r="62" spans="1:10" ht="47.25">
      <c r="A62" s="13"/>
      <c r="B62" s="13"/>
      <c r="C62" s="13"/>
      <c r="D62" s="16"/>
      <c r="E62" s="100" t="s">
        <v>470</v>
      </c>
      <c r="F62" s="83" t="s">
        <v>471</v>
      </c>
      <c r="G62" s="84">
        <v>5777095</v>
      </c>
      <c r="H62" s="85">
        <v>100</v>
      </c>
      <c r="I62" s="86">
        <v>10442</v>
      </c>
      <c r="J62" s="87">
        <v>100</v>
      </c>
    </row>
    <row r="63" spans="1:10" ht="15.75">
      <c r="A63" s="31" t="s">
        <v>290</v>
      </c>
      <c r="B63" s="24">
        <v>7321</v>
      </c>
      <c r="C63" s="24" t="s">
        <v>410</v>
      </c>
      <c r="D63" s="47" t="s">
        <v>472</v>
      </c>
      <c r="E63" s="27"/>
      <c r="F63" s="28"/>
      <c r="G63" s="28"/>
      <c r="H63" s="28"/>
      <c r="I63" s="98">
        <f>SUM(I64:I69)</f>
        <v>-4038674</v>
      </c>
      <c r="J63" s="99"/>
    </row>
    <row r="64" spans="1:10" ht="15.75">
      <c r="A64" s="13"/>
      <c r="B64" s="13"/>
      <c r="C64" s="13"/>
      <c r="D64" s="16"/>
      <c r="E64" s="101" t="s">
        <v>473</v>
      </c>
      <c r="F64" s="102"/>
      <c r="G64" s="103"/>
      <c r="H64" s="103"/>
      <c r="I64" s="104">
        <f>-12150000+12676475.22-12676475.22</f>
        <v>-12150000</v>
      </c>
      <c r="J64" s="105"/>
    </row>
    <row r="65" spans="1:10" ht="68.25" customHeight="1">
      <c r="A65" s="13"/>
      <c r="B65" s="13"/>
      <c r="C65" s="13"/>
      <c r="D65" s="16"/>
      <c r="E65" s="106" t="s">
        <v>474</v>
      </c>
      <c r="F65" s="83" t="s">
        <v>475</v>
      </c>
      <c r="G65" s="84">
        <v>119373945</v>
      </c>
      <c r="H65" s="85">
        <v>12</v>
      </c>
      <c r="I65" s="86">
        <v>2000000</v>
      </c>
      <c r="J65" s="87">
        <v>36</v>
      </c>
    </row>
    <row r="66" spans="1:10" ht="47.25">
      <c r="A66" s="13"/>
      <c r="B66" s="13"/>
      <c r="C66" s="13"/>
      <c r="D66" s="16"/>
      <c r="E66" s="107" t="s">
        <v>476</v>
      </c>
      <c r="F66" s="83" t="s">
        <v>477</v>
      </c>
      <c r="G66" s="84">
        <v>17731195</v>
      </c>
      <c r="H66" s="85">
        <v>85</v>
      </c>
      <c r="I66" s="86">
        <v>6080000</v>
      </c>
      <c r="J66" s="87">
        <v>100</v>
      </c>
    </row>
    <row r="67" spans="1:10" ht="47.25">
      <c r="A67" s="13"/>
      <c r="B67" s="13"/>
      <c r="C67" s="13"/>
      <c r="D67" s="16"/>
      <c r="E67" s="108" t="s">
        <v>478</v>
      </c>
      <c r="F67" s="83" t="s">
        <v>479</v>
      </c>
      <c r="G67" s="84">
        <v>91802283</v>
      </c>
      <c r="H67" s="85">
        <v>40</v>
      </c>
      <c r="I67" s="86">
        <v>10442</v>
      </c>
      <c r="J67" s="87">
        <v>40</v>
      </c>
    </row>
    <row r="68" spans="1:10" ht="47.25">
      <c r="A68" s="13"/>
      <c r="B68" s="13"/>
      <c r="C68" s="13"/>
      <c r="D68" s="16"/>
      <c r="E68" s="100" t="s">
        <v>480</v>
      </c>
      <c r="F68" s="83" t="s">
        <v>481</v>
      </c>
      <c r="G68" s="84">
        <v>68935334</v>
      </c>
      <c r="H68" s="85">
        <v>80</v>
      </c>
      <c r="I68" s="86">
        <v>10442</v>
      </c>
      <c r="J68" s="87">
        <v>80</v>
      </c>
    </row>
    <row r="69" spans="1:10" ht="47.25">
      <c r="A69" s="13"/>
      <c r="B69" s="13"/>
      <c r="C69" s="13"/>
      <c r="D69" s="16"/>
      <c r="E69" s="100" t="s">
        <v>482</v>
      </c>
      <c r="F69" s="83" t="s">
        <v>469</v>
      </c>
      <c r="G69" s="84">
        <v>2217658</v>
      </c>
      <c r="H69" s="85">
        <v>100</v>
      </c>
      <c r="I69" s="86">
        <v>10442</v>
      </c>
      <c r="J69" s="87">
        <v>100</v>
      </c>
    </row>
    <row r="70" spans="1:10" ht="15.75">
      <c r="A70" s="31" t="s">
        <v>483</v>
      </c>
      <c r="B70" s="31" t="s">
        <v>421</v>
      </c>
      <c r="C70" s="31" t="s">
        <v>410</v>
      </c>
      <c r="D70" s="47" t="s">
        <v>422</v>
      </c>
      <c r="E70" s="100"/>
      <c r="F70" s="108"/>
      <c r="G70" s="109"/>
      <c r="H70" s="110"/>
      <c r="I70" s="111">
        <f>SUM(I71:I76)</f>
        <v>10800339</v>
      </c>
      <c r="J70" s="110"/>
    </row>
    <row r="71" spans="1:10" ht="63">
      <c r="A71" s="31"/>
      <c r="B71" s="31"/>
      <c r="C71" s="31"/>
      <c r="D71" s="47"/>
      <c r="E71" s="106" t="s">
        <v>484</v>
      </c>
      <c r="F71" s="83">
        <v>2021</v>
      </c>
      <c r="G71" s="84">
        <v>34326428</v>
      </c>
      <c r="H71" s="85">
        <v>88</v>
      </c>
      <c r="I71" s="86">
        <v>2424586.12</v>
      </c>
      <c r="J71" s="87">
        <v>100</v>
      </c>
    </row>
    <row r="72" spans="1:10" ht="141.75">
      <c r="A72" s="31"/>
      <c r="B72" s="31"/>
      <c r="C72" s="31"/>
      <c r="D72" s="47"/>
      <c r="E72" s="106" t="s">
        <v>485</v>
      </c>
      <c r="F72" s="83">
        <v>2021</v>
      </c>
      <c r="G72" s="84">
        <v>800000</v>
      </c>
      <c r="H72" s="85">
        <v>0</v>
      </c>
      <c r="I72" s="86">
        <v>800000</v>
      </c>
      <c r="J72" s="87">
        <v>100</v>
      </c>
    </row>
    <row r="73" spans="1:10" ht="83.25" customHeight="1">
      <c r="A73" s="31"/>
      <c r="B73" s="31"/>
      <c r="C73" s="31"/>
      <c r="D73" s="47"/>
      <c r="E73" s="106" t="s">
        <v>0</v>
      </c>
      <c r="F73" s="83">
        <v>2021</v>
      </c>
      <c r="G73" s="84">
        <v>800000</v>
      </c>
      <c r="H73" s="85">
        <v>0</v>
      </c>
      <c r="I73" s="86">
        <v>800000</v>
      </c>
      <c r="J73" s="87">
        <v>100</v>
      </c>
    </row>
    <row r="74" spans="1:10" ht="134.25" customHeight="1">
      <c r="A74" s="31"/>
      <c r="B74" s="31"/>
      <c r="C74" s="31"/>
      <c r="D74" s="47"/>
      <c r="E74" s="106" t="s">
        <v>1</v>
      </c>
      <c r="F74" s="83">
        <v>2021</v>
      </c>
      <c r="G74" s="84">
        <v>19514169</v>
      </c>
      <c r="H74" s="85">
        <v>0</v>
      </c>
      <c r="I74" s="86">
        <v>2500000</v>
      </c>
      <c r="J74" s="87">
        <v>100</v>
      </c>
    </row>
    <row r="75" spans="1:10" ht="47.25">
      <c r="A75" s="13"/>
      <c r="B75" s="13"/>
      <c r="C75" s="13"/>
      <c r="D75" s="16"/>
      <c r="E75" s="106" t="s">
        <v>2</v>
      </c>
      <c r="F75" s="83" t="s">
        <v>477</v>
      </c>
      <c r="G75" s="84">
        <v>34326428</v>
      </c>
      <c r="H75" s="85">
        <v>88</v>
      </c>
      <c r="I75" s="86">
        <v>4225852.88</v>
      </c>
      <c r="J75" s="87">
        <v>100</v>
      </c>
    </row>
    <row r="76" spans="1:10" ht="141.75">
      <c r="A76" s="13"/>
      <c r="B76" s="13"/>
      <c r="C76" s="13"/>
      <c r="D76" s="16"/>
      <c r="E76" s="112" t="s">
        <v>3</v>
      </c>
      <c r="F76" s="83">
        <v>2021</v>
      </c>
      <c r="G76" s="84">
        <v>49900</v>
      </c>
      <c r="H76" s="85">
        <v>0</v>
      </c>
      <c r="I76" s="86">
        <v>49900</v>
      </c>
      <c r="J76" s="87">
        <v>100</v>
      </c>
    </row>
    <row r="77" spans="1:10" ht="15.75">
      <c r="A77" s="31" t="s">
        <v>4</v>
      </c>
      <c r="B77" s="31" t="s">
        <v>446</v>
      </c>
      <c r="C77" s="31" t="s">
        <v>410</v>
      </c>
      <c r="D77" s="47" t="s">
        <v>5</v>
      </c>
      <c r="E77" s="112"/>
      <c r="F77" s="113"/>
      <c r="G77" s="114"/>
      <c r="H77" s="115"/>
      <c r="I77" s="111">
        <f>I79+I78</f>
        <v>3647045</v>
      </c>
      <c r="J77" s="115"/>
    </row>
    <row r="78" spans="1:10" ht="78.75">
      <c r="A78" s="31"/>
      <c r="B78" s="31"/>
      <c r="C78" s="31"/>
      <c r="D78" s="47"/>
      <c r="E78" s="116" t="s">
        <v>6</v>
      </c>
      <c r="F78" s="83" t="s">
        <v>425</v>
      </c>
      <c r="G78" s="84">
        <v>18484560</v>
      </c>
      <c r="H78" s="85">
        <v>80</v>
      </c>
      <c r="I78" s="86">
        <v>2487857.66</v>
      </c>
      <c r="J78" s="87">
        <v>100</v>
      </c>
    </row>
    <row r="79" spans="1:10" ht="45">
      <c r="A79" s="13"/>
      <c r="B79" s="13"/>
      <c r="C79" s="13"/>
      <c r="D79" s="16"/>
      <c r="E79" s="117" t="s">
        <v>7</v>
      </c>
      <c r="F79" s="83"/>
      <c r="G79" s="84"/>
      <c r="H79" s="85"/>
      <c r="I79" s="86">
        <v>1159187.34</v>
      </c>
      <c r="J79" s="87"/>
    </row>
    <row r="80" spans="1:10" ht="78" customHeight="1">
      <c r="A80" s="13"/>
      <c r="B80" s="13"/>
      <c r="C80" s="13"/>
      <c r="D80" s="16"/>
      <c r="E80" s="116" t="s">
        <v>6</v>
      </c>
      <c r="F80" s="83" t="s">
        <v>425</v>
      </c>
      <c r="G80" s="84">
        <v>18484560</v>
      </c>
      <c r="H80" s="85">
        <v>80</v>
      </c>
      <c r="I80" s="86">
        <v>1159187.34</v>
      </c>
      <c r="J80" s="87">
        <v>86</v>
      </c>
    </row>
    <row r="81" spans="1:10" ht="31.5">
      <c r="A81" s="31" t="s">
        <v>347</v>
      </c>
      <c r="B81" s="24" t="s">
        <v>348</v>
      </c>
      <c r="C81" s="24" t="s">
        <v>410</v>
      </c>
      <c r="D81" s="47" t="s">
        <v>8</v>
      </c>
      <c r="E81" s="100"/>
      <c r="F81" s="108"/>
      <c r="G81" s="109"/>
      <c r="H81" s="110"/>
      <c r="I81" s="118">
        <f>SUM(I82:I83)</f>
        <v>-4489558</v>
      </c>
      <c r="J81" s="110"/>
    </row>
    <row r="82" spans="1:10" ht="15.75">
      <c r="A82" s="13"/>
      <c r="B82" s="13"/>
      <c r="C82" s="13"/>
      <c r="D82" s="16"/>
      <c r="E82" s="101" t="s">
        <v>473</v>
      </c>
      <c r="F82" s="83"/>
      <c r="G82" s="84"/>
      <c r="H82" s="85"/>
      <c r="I82" s="86">
        <f>-4500000+4987857.66-4987857.66</f>
        <v>-4500000</v>
      </c>
      <c r="J82" s="87"/>
    </row>
    <row r="83" spans="1:10" ht="31.5">
      <c r="A83" s="13"/>
      <c r="B83" s="13"/>
      <c r="C83" s="13"/>
      <c r="D83" s="16"/>
      <c r="E83" s="100" t="s">
        <v>9</v>
      </c>
      <c r="F83" s="83" t="s">
        <v>10</v>
      </c>
      <c r="G83" s="84">
        <v>86389.302</v>
      </c>
      <c r="H83" s="85">
        <v>100</v>
      </c>
      <c r="I83" s="86">
        <v>10442</v>
      </c>
      <c r="J83" s="87">
        <v>100</v>
      </c>
    </row>
    <row r="84" spans="1:10" ht="31.5">
      <c r="A84" s="31" t="s">
        <v>339</v>
      </c>
      <c r="B84" s="24" t="s">
        <v>340</v>
      </c>
      <c r="C84" s="24" t="s">
        <v>410</v>
      </c>
      <c r="D84" s="47" t="s">
        <v>11</v>
      </c>
      <c r="E84" s="119"/>
      <c r="F84" s="120"/>
      <c r="G84" s="121"/>
      <c r="H84" s="122"/>
      <c r="I84" s="118">
        <f>SUM(I85:I91)</f>
        <v>6631483</v>
      </c>
      <c r="J84" s="110"/>
    </row>
    <row r="85" spans="1:10" ht="15.75">
      <c r="A85" s="31"/>
      <c r="B85" s="24"/>
      <c r="C85" s="24"/>
      <c r="D85" s="47"/>
      <c r="E85" s="101" t="s">
        <v>473</v>
      </c>
      <c r="F85" s="83"/>
      <c r="G85" s="84"/>
      <c r="H85" s="85"/>
      <c r="I85" s="123">
        <f>-750000+4369470+846350-5215820</f>
        <v>-750000</v>
      </c>
      <c r="J85" s="110"/>
    </row>
    <row r="86" spans="1:10" ht="60">
      <c r="A86" s="31"/>
      <c r="B86" s="24"/>
      <c r="C86" s="24"/>
      <c r="D86" s="47"/>
      <c r="E86" s="124" t="s">
        <v>12</v>
      </c>
      <c r="F86" s="83">
        <v>2021</v>
      </c>
      <c r="G86" s="84">
        <v>3000000</v>
      </c>
      <c r="H86" s="85">
        <v>0</v>
      </c>
      <c r="I86" s="86">
        <v>3000000</v>
      </c>
      <c r="J86" s="87">
        <v>100</v>
      </c>
    </row>
    <row r="87" spans="1:10" ht="74.25" customHeight="1">
      <c r="A87" s="31"/>
      <c r="B87" s="24"/>
      <c r="C87" s="24"/>
      <c r="D87" s="47"/>
      <c r="E87" s="124" t="s">
        <v>13</v>
      </c>
      <c r="F87" s="83" t="s">
        <v>351</v>
      </c>
      <c r="G87" s="84">
        <v>35726000</v>
      </c>
      <c r="H87" s="85">
        <v>0</v>
      </c>
      <c r="I87" s="86">
        <v>490000</v>
      </c>
      <c r="J87" s="87">
        <v>100</v>
      </c>
    </row>
    <row r="88" spans="1:10" ht="80.25" customHeight="1">
      <c r="A88" s="31"/>
      <c r="B88" s="24"/>
      <c r="C88" s="24"/>
      <c r="D88" s="47"/>
      <c r="E88" s="124" t="s">
        <v>14</v>
      </c>
      <c r="F88" s="83" t="s">
        <v>351</v>
      </c>
      <c r="G88" s="84">
        <v>130000000</v>
      </c>
      <c r="H88" s="85">
        <v>0</v>
      </c>
      <c r="I88" s="86">
        <v>1141638</v>
      </c>
      <c r="J88" s="87">
        <v>100</v>
      </c>
    </row>
    <row r="89" spans="1:10" ht="105">
      <c r="A89" s="31"/>
      <c r="B89" s="24"/>
      <c r="C89" s="24"/>
      <c r="D89" s="47"/>
      <c r="E89" s="124" t="s">
        <v>15</v>
      </c>
      <c r="F89" s="83" t="s">
        <v>351</v>
      </c>
      <c r="G89" s="84">
        <v>40000000</v>
      </c>
      <c r="H89" s="85">
        <v>0</v>
      </c>
      <c r="I89" s="86">
        <v>604950</v>
      </c>
      <c r="J89" s="87">
        <v>100</v>
      </c>
    </row>
    <row r="90" spans="1:10" ht="90">
      <c r="A90" s="31"/>
      <c r="B90" s="24"/>
      <c r="C90" s="24"/>
      <c r="D90" s="47"/>
      <c r="E90" s="124" t="s">
        <v>16</v>
      </c>
      <c r="F90" s="83" t="s">
        <v>351</v>
      </c>
      <c r="G90" s="84">
        <v>90000000</v>
      </c>
      <c r="H90" s="85">
        <v>0</v>
      </c>
      <c r="I90" s="86">
        <v>1140895</v>
      </c>
      <c r="J90" s="87">
        <v>100</v>
      </c>
    </row>
    <row r="91" spans="1:10" ht="90">
      <c r="A91" s="31"/>
      <c r="B91" s="24"/>
      <c r="C91" s="24"/>
      <c r="D91" s="47"/>
      <c r="E91" s="124" t="s">
        <v>17</v>
      </c>
      <c r="F91" s="83" t="s">
        <v>351</v>
      </c>
      <c r="G91" s="84">
        <v>71400000</v>
      </c>
      <c r="H91" s="85">
        <v>0</v>
      </c>
      <c r="I91" s="86">
        <v>1004000</v>
      </c>
      <c r="J91" s="87">
        <v>100</v>
      </c>
    </row>
    <row r="92" spans="1:10" ht="47.25">
      <c r="A92" s="31" t="s">
        <v>18</v>
      </c>
      <c r="B92" s="31" t="s">
        <v>19</v>
      </c>
      <c r="C92" s="31" t="s">
        <v>279</v>
      </c>
      <c r="D92" s="47" t="s">
        <v>20</v>
      </c>
      <c r="E92" s="100"/>
      <c r="F92" s="108"/>
      <c r="G92" s="109"/>
      <c r="H92" s="110"/>
      <c r="I92" s="125">
        <f>SUM(I93:I99)</f>
        <v>23183719.12</v>
      </c>
      <c r="J92" s="110"/>
    </row>
    <row r="93" spans="1:10" ht="110.25">
      <c r="A93" s="13"/>
      <c r="B93" s="13"/>
      <c r="C93" s="13"/>
      <c r="D93" s="16"/>
      <c r="E93" s="107" t="s">
        <v>21</v>
      </c>
      <c r="F93" s="83" t="s">
        <v>22</v>
      </c>
      <c r="G93" s="84">
        <v>435373247</v>
      </c>
      <c r="H93" s="85">
        <v>39</v>
      </c>
      <c r="I93" s="86">
        <v>5500000</v>
      </c>
      <c r="J93" s="87">
        <v>68</v>
      </c>
    </row>
    <row r="94" spans="1:10" ht="141.75">
      <c r="A94" s="13"/>
      <c r="B94" s="13"/>
      <c r="C94" s="13"/>
      <c r="D94" s="16"/>
      <c r="E94" s="107" t="s">
        <v>23</v>
      </c>
      <c r="F94" s="83" t="s">
        <v>477</v>
      </c>
      <c r="G94" s="84">
        <v>2511226</v>
      </c>
      <c r="H94" s="85">
        <v>44</v>
      </c>
      <c r="I94" s="86">
        <v>1413719.12</v>
      </c>
      <c r="J94" s="87">
        <v>100</v>
      </c>
    </row>
    <row r="95" spans="1:10" ht="60">
      <c r="A95" s="13"/>
      <c r="B95" s="13"/>
      <c r="C95" s="13"/>
      <c r="D95" s="126" t="s">
        <v>24</v>
      </c>
      <c r="E95" s="126" t="s">
        <v>25</v>
      </c>
      <c r="F95" s="127" t="s">
        <v>412</v>
      </c>
      <c r="G95" s="127">
        <v>36211337</v>
      </c>
      <c r="H95" s="128">
        <v>0</v>
      </c>
      <c r="I95" s="129">
        <v>560000</v>
      </c>
      <c r="J95" s="127">
        <v>15</v>
      </c>
    </row>
    <row r="96" spans="1:10" ht="75">
      <c r="A96" s="13"/>
      <c r="B96" s="13"/>
      <c r="C96" s="13"/>
      <c r="D96" s="126" t="s">
        <v>26</v>
      </c>
      <c r="E96" s="126" t="s">
        <v>27</v>
      </c>
      <c r="F96" s="83" t="s">
        <v>425</v>
      </c>
      <c r="G96" s="84">
        <v>126104530</v>
      </c>
      <c r="H96" s="85">
        <v>16</v>
      </c>
      <c r="I96" s="86">
        <v>1910000</v>
      </c>
      <c r="J96" s="87">
        <v>100</v>
      </c>
    </row>
    <row r="97" spans="1:10" ht="94.5">
      <c r="A97" s="13"/>
      <c r="B97" s="13"/>
      <c r="C97" s="13"/>
      <c r="D97" s="82" t="s">
        <v>28</v>
      </c>
      <c r="E97" s="82" t="s">
        <v>29</v>
      </c>
      <c r="F97" s="127" t="s">
        <v>30</v>
      </c>
      <c r="G97" s="129">
        <v>48874004</v>
      </c>
      <c r="H97" s="128">
        <v>38</v>
      </c>
      <c r="I97" s="129">
        <v>5000000</v>
      </c>
      <c r="J97" s="127">
        <v>58</v>
      </c>
    </row>
    <row r="98" spans="1:10" ht="60">
      <c r="A98" s="13"/>
      <c r="B98" s="13"/>
      <c r="C98" s="13"/>
      <c r="D98" s="126" t="s">
        <v>31</v>
      </c>
      <c r="E98" s="126" t="s">
        <v>32</v>
      </c>
      <c r="F98" s="83" t="s">
        <v>469</v>
      </c>
      <c r="G98" s="84">
        <v>148645477</v>
      </c>
      <c r="H98" s="85">
        <v>15</v>
      </c>
      <c r="I98" s="86">
        <v>7000000</v>
      </c>
      <c r="J98" s="87">
        <v>100</v>
      </c>
    </row>
    <row r="99" spans="1:10" ht="60">
      <c r="A99" s="13"/>
      <c r="B99" s="13"/>
      <c r="C99" s="13"/>
      <c r="D99" s="130" t="s">
        <v>33</v>
      </c>
      <c r="E99" s="130" t="s">
        <v>34</v>
      </c>
      <c r="F99" s="127" t="s">
        <v>475</v>
      </c>
      <c r="G99" s="127">
        <v>119373945</v>
      </c>
      <c r="H99" s="128">
        <v>12</v>
      </c>
      <c r="I99" s="129">
        <v>1800000</v>
      </c>
      <c r="J99" s="127">
        <v>32</v>
      </c>
    </row>
    <row r="100" spans="1:10" ht="47.25">
      <c r="A100" s="31" t="s">
        <v>35</v>
      </c>
      <c r="B100" s="31" t="s">
        <v>36</v>
      </c>
      <c r="C100" s="31" t="s">
        <v>279</v>
      </c>
      <c r="D100" s="47" t="s">
        <v>37</v>
      </c>
      <c r="E100" s="107"/>
      <c r="F100" s="131"/>
      <c r="G100" s="132"/>
      <c r="H100" s="110"/>
      <c r="I100" s="133">
        <f>I101</f>
        <v>503044</v>
      </c>
      <c r="J100" s="110"/>
    </row>
    <row r="101" spans="1:10" ht="75">
      <c r="A101" s="31"/>
      <c r="B101" s="31"/>
      <c r="C101" s="31"/>
      <c r="D101" s="47"/>
      <c r="E101" s="117" t="s">
        <v>38</v>
      </c>
      <c r="F101" s="128"/>
      <c r="G101" s="128"/>
      <c r="H101" s="128"/>
      <c r="I101" s="133">
        <v>503044</v>
      </c>
      <c r="J101" s="134"/>
    </row>
    <row r="102" spans="1:10" ht="45">
      <c r="A102" s="31"/>
      <c r="B102" s="31"/>
      <c r="C102" s="31"/>
      <c r="D102" s="47"/>
      <c r="E102" s="126" t="s">
        <v>39</v>
      </c>
      <c r="F102" s="83" t="s">
        <v>469</v>
      </c>
      <c r="G102" s="84">
        <v>148645477</v>
      </c>
      <c r="H102" s="85">
        <v>15</v>
      </c>
      <c r="I102" s="86">
        <v>503044</v>
      </c>
      <c r="J102" s="87">
        <v>100</v>
      </c>
    </row>
    <row r="103" spans="1:10" ht="110.25">
      <c r="A103" s="31" t="s">
        <v>353</v>
      </c>
      <c r="B103" s="31" t="s">
        <v>354</v>
      </c>
      <c r="C103" s="31" t="s">
        <v>279</v>
      </c>
      <c r="D103" s="47" t="s">
        <v>355</v>
      </c>
      <c r="E103" s="107"/>
      <c r="F103" s="131"/>
      <c r="G103" s="132"/>
      <c r="H103" s="110"/>
      <c r="I103" s="133">
        <f>SUM(I104:I109)</f>
        <v>1505266.89</v>
      </c>
      <c r="J103" s="110"/>
    </row>
    <row r="104" spans="1:10" ht="78.75">
      <c r="A104" s="13"/>
      <c r="B104" s="13"/>
      <c r="C104" s="13"/>
      <c r="D104" s="16"/>
      <c r="E104" s="100" t="s">
        <v>40</v>
      </c>
      <c r="F104" s="83" t="s">
        <v>479</v>
      </c>
      <c r="G104" s="84">
        <v>8285324</v>
      </c>
      <c r="H104" s="85">
        <v>100</v>
      </c>
      <c r="I104" s="86">
        <v>10442</v>
      </c>
      <c r="J104" s="87">
        <v>100</v>
      </c>
    </row>
    <row r="105" spans="1:10" ht="78.75">
      <c r="A105" s="13"/>
      <c r="B105" s="13"/>
      <c r="C105" s="13"/>
      <c r="D105" s="16"/>
      <c r="E105" s="100" t="s">
        <v>41</v>
      </c>
      <c r="F105" s="83" t="s">
        <v>479</v>
      </c>
      <c r="G105" s="84">
        <v>7348625</v>
      </c>
      <c r="H105" s="85">
        <v>100</v>
      </c>
      <c r="I105" s="86">
        <v>10442</v>
      </c>
      <c r="J105" s="87">
        <v>100</v>
      </c>
    </row>
    <row r="106" spans="1:10" ht="63">
      <c r="A106" s="13"/>
      <c r="B106" s="13"/>
      <c r="C106" s="13"/>
      <c r="D106" s="16"/>
      <c r="E106" s="100" t="s">
        <v>42</v>
      </c>
      <c r="F106" s="83" t="s">
        <v>479</v>
      </c>
      <c r="G106" s="84">
        <v>5339096</v>
      </c>
      <c r="H106" s="85">
        <v>100</v>
      </c>
      <c r="I106" s="86">
        <v>10442</v>
      </c>
      <c r="J106" s="87">
        <v>100</v>
      </c>
    </row>
    <row r="107" spans="1:10" ht="110.25">
      <c r="A107" s="13"/>
      <c r="B107" s="13"/>
      <c r="C107" s="13"/>
      <c r="D107" s="16"/>
      <c r="E107" s="100" t="s">
        <v>43</v>
      </c>
      <c r="F107" s="83" t="s">
        <v>479</v>
      </c>
      <c r="G107" s="84">
        <v>9307925</v>
      </c>
      <c r="H107" s="85">
        <v>100</v>
      </c>
      <c r="I107" s="86">
        <v>10442</v>
      </c>
      <c r="J107" s="87">
        <v>100</v>
      </c>
    </row>
    <row r="108" spans="1:10" ht="47.25">
      <c r="A108" s="13"/>
      <c r="B108" s="13"/>
      <c r="C108" s="13"/>
      <c r="D108" s="16"/>
      <c r="E108" s="100" t="s">
        <v>44</v>
      </c>
      <c r="F108" s="83" t="s">
        <v>479</v>
      </c>
      <c r="G108" s="84">
        <v>8073563</v>
      </c>
      <c r="H108" s="85">
        <v>100</v>
      </c>
      <c r="I108" s="86">
        <v>15666</v>
      </c>
      <c r="J108" s="87">
        <v>100</v>
      </c>
    </row>
    <row r="109" spans="1:10" ht="114.75" customHeight="1">
      <c r="A109" s="13"/>
      <c r="B109" s="13"/>
      <c r="C109" s="13"/>
      <c r="D109" s="16"/>
      <c r="E109" s="135" t="s">
        <v>45</v>
      </c>
      <c r="F109" s="136"/>
      <c r="G109" s="128"/>
      <c r="H109" s="128"/>
      <c r="I109" s="133">
        <f>SUM(I110:I115)</f>
        <v>1447832.89</v>
      </c>
      <c r="J109" s="134"/>
    </row>
    <row r="110" spans="1:10" ht="15.75">
      <c r="A110" s="13"/>
      <c r="B110" s="13"/>
      <c r="C110" s="13"/>
      <c r="D110" s="16"/>
      <c r="E110" s="137" t="s">
        <v>346</v>
      </c>
      <c r="F110" s="138"/>
      <c r="G110" s="128"/>
      <c r="H110" s="128"/>
      <c r="I110" s="132">
        <v>33150.17</v>
      </c>
      <c r="J110" s="134"/>
    </row>
    <row r="111" spans="1:10" ht="60">
      <c r="A111" s="13"/>
      <c r="B111" s="13"/>
      <c r="C111" s="13"/>
      <c r="D111" s="16"/>
      <c r="E111" s="130" t="s">
        <v>46</v>
      </c>
      <c r="F111" s="83" t="s">
        <v>425</v>
      </c>
      <c r="G111" s="84">
        <v>5359096</v>
      </c>
      <c r="H111" s="85">
        <v>100</v>
      </c>
      <c r="I111" s="86">
        <v>154464</v>
      </c>
      <c r="J111" s="87">
        <v>100</v>
      </c>
    </row>
    <row r="112" spans="1:10" ht="75">
      <c r="A112" s="13"/>
      <c r="B112" s="13"/>
      <c r="C112" s="13"/>
      <c r="D112" s="16"/>
      <c r="E112" s="130" t="s">
        <v>47</v>
      </c>
      <c r="F112" s="83" t="s">
        <v>425</v>
      </c>
      <c r="G112" s="84">
        <v>8285324</v>
      </c>
      <c r="H112" s="85">
        <v>100</v>
      </c>
      <c r="I112" s="86">
        <v>337112.45</v>
      </c>
      <c r="J112" s="87">
        <v>100</v>
      </c>
    </row>
    <row r="113" spans="1:10" ht="45">
      <c r="A113" s="13"/>
      <c r="B113" s="13"/>
      <c r="C113" s="13"/>
      <c r="D113" s="16"/>
      <c r="E113" s="130" t="s">
        <v>44</v>
      </c>
      <c r="F113" s="83" t="s">
        <v>425</v>
      </c>
      <c r="G113" s="84">
        <v>8073563</v>
      </c>
      <c r="H113" s="85">
        <v>100</v>
      </c>
      <c r="I113" s="86">
        <v>437100.52</v>
      </c>
      <c r="J113" s="87">
        <v>100</v>
      </c>
    </row>
    <row r="114" spans="1:10" ht="105">
      <c r="A114" s="13"/>
      <c r="B114" s="13"/>
      <c r="C114" s="13"/>
      <c r="D114" s="16"/>
      <c r="E114" s="130" t="s">
        <v>48</v>
      </c>
      <c r="F114" s="83" t="s">
        <v>425</v>
      </c>
      <c r="G114" s="84">
        <v>9307925</v>
      </c>
      <c r="H114" s="85">
        <v>100</v>
      </c>
      <c r="I114" s="86">
        <v>288090.07</v>
      </c>
      <c r="J114" s="87">
        <v>100</v>
      </c>
    </row>
    <row r="115" spans="1:10" ht="75">
      <c r="A115" s="13"/>
      <c r="B115" s="13"/>
      <c r="C115" s="13"/>
      <c r="D115" s="16"/>
      <c r="E115" s="130" t="s">
        <v>41</v>
      </c>
      <c r="F115" s="83" t="s">
        <v>425</v>
      </c>
      <c r="G115" s="84">
        <v>7348625</v>
      </c>
      <c r="H115" s="85">
        <v>100</v>
      </c>
      <c r="I115" s="86">
        <v>197915.68</v>
      </c>
      <c r="J115" s="87">
        <v>100</v>
      </c>
    </row>
    <row r="116" spans="1:10" ht="63">
      <c r="A116" s="31" t="s">
        <v>49</v>
      </c>
      <c r="B116" s="31" t="s">
        <v>428</v>
      </c>
      <c r="C116" s="31" t="s">
        <v>279</v>
      </c>
      <c r="D116" s="47" t="s">
        <v>429</v>
      </c>
      <c r="E116" s="100"/>
      <c r="F116" s="108"/>
      <c r="G116" s="109"/>
      <c r="H116" s="110"/>
      <c r="I116" s="125">
        <f>I120+I117+I118+I119</f>
        <v>13178147.42</v>
      </c>
      <c r="J116" s="110"/>
    </row>
    <row r="117" spans="1:10" ht="45">
      <c r="A117" s="31"/>
      <c r="B117" s="31"/>
      <c r="C117" s="31"/>
      <c r="D117" s="47"/>
      <c r="E117" s="130" t="s">
        <v>50</v>
      </c>
      <c r="F117" s="83" t="s">
        <v>475</v>
      </c>
      <c r="G117" s="84">
        <v>9406720</v>
      </c>
      <c r="H117" s="85">
        <v>45</v>
      </c>
      <c r="I117" s="86">
        <v>77000</v>
      </c>
      <c r="J117" s="87">
        <v>70</v>
      </c>
    </row>
    <row r="118" spans="1:10" ht="45">
      <c r="A118" s="31"/>
      <c r="B118" s="31"/>
      <c r="C118" s="31"/>
      <c r="D118" s="47"/>
      <c r="E118" s="130" t="s">
        <v>51</v>
      </c>
      <c r="F118" s="83" t="s">
        <v>475</v>
      </c>
      <c r="G118" s="84">
        <v>9406577</v>
      </c>
      <c r="H118" s="85">
        <v>40</v>
      </c>
      <c r="I118" s="86">
        <v>156000</v>
      </c>
      <c r="J118" s="87">
        <v>70</v>
      </c>
    </row>
    <row r="119" spans="1:10" ht="45">
      <c r="A119" s="31"/>
      <c r="B119" s="31"/>
      <c r="C119" s="31"/>
      <c r="D119" s="47"/>
      <c r="E119" s="130" t="s">
        <v>52</v>
      </c>
      <c r="F119" s="83" t="s">
        <v>460</v>
      </c>
      <c r="G119" s="84">
        <v>9406577</v>
      </c>
      <c r="H119" s="85">
        <v>90</v>
      </c>
      <c r="I119" s="86">
        <v>135000</v>
      </c>
      <c r="J119" s="87">
        <v>100</v>
      </c>
    </row>
    <row r="120" spans="1:10" ht="75">
      <c r="A120" s="31"/>
      <c r="B120" s="31"/>
      <c r="C120" s="31"/>
      <c r="D120" s="47"/>
      <c r="E120" s="117" t="s">
        <v>53</v>
      </c>
      <c r="F120" s="83"/>
      <c r="G120" s="84"/>
      <c r="H120" s="85"/>
      <c r="I120" s="86">
        <f>SUM(I121:I125)</f>
        <v>12810147.42</v>
      </c>
      <c r="J120" s="87"/>
    </row>
    <row r="121" spans="1:10" ht="15.75">
      <c r="A121" s="31"/>
      <c r="B121" s="31"/>
      <c r="C121" s="31"/>
      <c r="D121" s="47"/>
      <c r="E121" s="130" t="s">
        <v>473</v>
      </c>
      <c r="F121" s="83"/>
      <c r="G121" s="84"/>
      <c r="H121" s="85"/>
      <c r="I121" s="86">
        <f>1039384+1797214.52</f>
        <v>2836598.52</v>
      </c>
      <c r="J121" s="87"/>
    </row>
    <row r="122" spans="1:10" ht="60">
      <c r="A122" s="31"/>
      <c r="B122" s="31"/>
      <c r="C122" s="31"/>
      <c r="D122" s="47"/>
      <c r="E122" s="130" t="s">
        <v>54</v>
      </c>
      <c r="F122" s="83" t="s">
        <v>412</v>
      </c>
      <c r="G122" s="84">
        <v>9502779</v>
      </c>
      <c r="H122" s="85">
        <v>0</v>
      </c>
      <c r="I122" s="86">
        <v>2913730.5</v>
      </c>
      <c r="J122" s="87">
        <v>56</v>
      </c>
    </row>
    <row r="123" spans="1:10" ht="45">
      <c r="A123" s="31"/>
      <c r="B123" s="31"/>
      <c r="C123" s="31"/>
      <c r="D123" s="47"/>
      <c r="E123" s="130" t="s">
        <v>50</v>
      </c>
      <c r="F123" s="83" t="s">
        <v>475</v>
      </c>
      <c r="G123" s="84">
        <v>9406720</v>
      </c>
      <c r="H123" s="85">
        <v>45</v>
      </c>
      <c r="I123" s="86">
        <v>2596481.8</v>
      </c>
      <c r="J123" s="87">
        <v>70</v>
      </c>
    </row>
    <row r="124" spans="1:10" ht="45">
      <c r="A124" s="13"/>
      <c r="B124" s="13"/>
      <c r="C124" s="13"/>
      <c r="D124" s="16"/>
      <c r="E124" s="130" t="s">
        <v>51</v>
      </c>
      <c r="F124" s="83" t="s">
        <v>475</v>
      </c>
      <c r="G124" s="84">
        <v>9406577</v>
      </c>
      <c r="H124" s="85">
        <v>40</v>
      </c>
      <c r="I124" s="86">
        <v>2246624.6</v>
      </c>
      <c r="J124" s="87">
        <v>70</v>
      </c>
    </row>
    <row r="125" spans="1:10" ht="60">
      <c r="A125" s="13"/>
      <c r="B125" s="13"/>
      <c r="C125" s="13"/>
      <c r="D125" s="16"/>
      <c r="E125" s="130" t="s">
        <v>54</v>
      </c>
      <c r="F125" s="83" t="s">
        <v>412</v>
      </c>
      <c r="G125" s="84">
        <v>9502779</v>
      </c>
      <c r="H125" s="85">
        <v>0</v>
      </c>
      <c r="I125" s="86">
        <v>2216712</v>
      </c>
      <c r="J125" s="87">
        <v>56</v>
      </c>
    </row>
    <row r="126" spans="1:10" ht="31.5">
      <c r="A126" s="31">
        <v>1517368</v>
      </c>
      <c r="B126" s="31">
        <v>7368</v>
      </c>
      <c r="C126" s="31" t="s">
        <v>279</v>
      </c>
      <c r="D126" s="47" t="s">
        <v>55</v>
      </c>
      <c r="E126" s="139"/>
      <c r="F126" s="140"/>
      <c r="G126" s="141"/>
      <c r="H126" s="142"/>
      <c r="I126" s="125">
        <f>SUM(I127:I134)</f>
        <v>13226449</v>
      </c>
      <c r="J126" s="143"/>
    </row>
    <row r="127" spans="1:10" ht="45">
      <c r="A127" s="31"/>
      <c r="B127" s="31"/>
      <c r="C127" s="31"/>
      <c r="D127" s="130" t="s">
        <v>56</v>
      </c>
      <c r="E127" s="130" t="s">
        <v>57</v>
      </c>
      <c r="F127" s="144" t="s">
        <v>460</v>
      </c>
      <c r="G127" s="144">
        <v>1943575</v>
      </c>
      <c r="H127" s="127">
        <v>100</v>
      </c>
      <c r="I127" s="145">
        <v>95000</v>
      </c>
      <c r="J127" s="127">
        <v>100</v>
      </c>
    </row>
    <row r="128" spans="1:10" ht="75">
      <c r="A128" s="31"/>
      <c r="B128" s="31"/>
      <c r="C128" s="31"/>
      <c r="D128" s="130" t="s">
        <v>58</v>
      </c>
      <c r="E128" s="130" t="s">
        <v>59</v>
      </c>
      <c r="F128" s="144">
        <v>2021</v>
      </c>
      <c r="G128" s="144">
        <v>3093173</v>
      </c>
      <c r="H128" s="128">
        <v>0</v>
      </c>
      <c r="I128" s="145">
        <v>965687</v>
      </c>
      <c r="J128" s="127">
        <v>100</v>
      </c>
    </row>
    <row r="129" spans="1:10" ht="45">
      <c r="A129" s="31"/>
      <c r="B129" s="31"/>
      <c r="C129" s="31"/>
      <c r="D129" s="130" t="s">
        <v>60</v>
      </c>
      <c r="E129" s="130" t="s">
        <v>61</v>
      </c>
      <c r="F129" s="128" t="s">
        <v>62</v>
      </c>
      <c r="G129" s="144">
        <v>402172</v>
      </c>
      <c r="H129" s="127">
        <v>100</v>
      </c>
      <c r="I129" s="145">
        <v>30462</v>
      </c>
      <c r="J129" s="127">
        <v>100</v>
      </c>
    </row>
    <row r="130" spans="1:10" ht="75">
      <c r="A130" s="8"/>
      <c r="B130" s="8"/>
      <c r="C130" s="9"/>
      <c r="D130" s="126" t="s">
        <v>63</v>
      </c>
      <c r="E130" s="130" t="s">
        <v>64</v>
      </c>
      <c r="F130" s="128" t="s">
        <v>65</v>
      </c>
      <c r="G130" s="144">
        <v>46583164</v>
      </c>
      <c r="H130" s="128">
        <v>6</v>
      </c>
      <c r="I130" s="145">
        <v>2635300</v>
      </c>
      <c r="J130" s="128">
        <v>12</v>
      </c>
    </row>
    <row r="131" spans="1:10" ht="75">
      <c r="A131" s="8"/>
      <c r="B131" s="8"/>
      <c r="C131" s="9"/>
      <c r="D131" s="126" t="s">
        <v>66</v>
      </c>
      <c r="E131" s="130" t="s">
        <v>67</v>
      </c>
      <c r="F131" s="146">
        <v>2021</v>
      </c>
      <c r="G131" s="144">
        <v>1000000</v>
      </c>
      <c r="H131" s="128">
        <v>0</v>
      </c>
      <c r="I131" s="145">
        <v>1000000</v>
      </c>
      <c r="J131" s="127">
        <v>100</v>
      </c>
    </row>
    <row r="132" spans="1:10" ht="60">
      <c r="A132" s="8"/>
      <c r="B132" s="8"/>
      <c r="C132" s="9"/>
      <c r="D132" s="126" t="s">
        <v>68</v>
      </c>
      <c r="E132" s="130" t="s">
        <v>69</v>
      </c>
      <c r="F132" s="144" t="s">
        <v>412</v>
      </c>
      <c r="G132" s="144">
        <v>137833943</v>
      </c>
      <c r="H132" s="128">
        <v>0</v>
      </c>
      <c r="I132" s="145">
        <v>2000000</v>
      </c>
      <c r="J132" s="128">
        <v>1</v>
      </c>
    </row>
    <row r="133" spans="1:10" ht="45">
      <c r="A133" s="8"/>
      <c r="B133" s="8"/>
      <c r="C133" s="9"/>
      <c r="D133" s="126" t="s">
        <v>70</v>
      </c>
      <c r="E133" s="130" t="s">
        <v>71</v>
      </c>
      <c r="F133" s="128" t="s">
        <v>460</v>
      </c>
      <c r="G133" s="144">
        <v>22507622</v>
      </c>
      <c r="H133" s="128">
        <v>79</v>
      </c>
      <c r="I133" s="145">
        <v>1500000</v>
      </c>
      <c r="J133" s="127">
        <v>100</v>
      </c>
    </row>
    <row r="134" spans="1:10" ht="90">
      <c r="A134" s="8"/>
      <c r="B134" s="8"/>
      <c r="C134" s="9"/>
      <c r="D134" s="126" t="s">
        <v>72</v>
      </c>
      <c r="E134" s="130" t="s">
        <v>73</v>
      </c>
      <c r="F134" s="128" t="s">
        <v>456</v>
      </c>
      <c r="G134" s="144">
        <v>145000000</v>
      </c>
      <c r="H134" s="128">
        <v>0</v>
      </c>
      <c r="I134" s="145">
        <v>5000000</v>
      </c>
      <c r="J134" s="128">
        <v>3</v>
      </c>
    </row>
    <row r="135" spans="1:10" ht="63">
      <c r="A135" s="22" t="s">
        <v>74</v>
      </c>
      <c r="B135" s="22" t="s">
        <v>75</v>
      </c>
      <c r="C135" s="13" t="s">
        <v>279</v>
      </c>
      <c r="D135" s="72" t="s">
        <v>76</v>
      </c>
      <c r="E135" s="147"/>
      <c r="F135" s="148"/>
      <c r="G135" s="149"/>
      <c r="H135" s="148"/>
      <c r="I135" s="150">
        <f>I136+I137</f>
        <v>561486</v>
      </c>
      <c r="J135" s="144"/>
    </row>
    <row r="136" spans="1:10" ht="90">
      <c r="A136" s="8"/>
      <c r="B136" s="8"/>
      <c r="C136" s="9"/>
      <c r="D136" s="151" t="s">
        <v>77</v>
      </c>
      <c r="E136" s="130" t="s">
        <v>78</v>
      </c>
      <c r="F136" s="144" t="s">
        <v>351</v>
      </c>
      <c r="G136" s="144">
        <v>10935879</v>
      </c>
      <c r="H136" s="127">
        <v>100</v>
      </c>
      <c r="I136" s="145">
        <v>215000</v>
      </c>
      <c r="J136" s="127">
        <v>100</v>
      </c>
    </row>
    <row r="137" spans="1:10" ht="105">
      <c r="A137" s="8"/>
      <c r="B137" s="8"/>
      <c r="C137" s="9"/>
      <c r="D137" s="130" t="s">
        <v>79</v>
      </c>
      <c r="E137" s="130" t="s">
        <v>80</v>
      </c>
      <c r="F137" s="144" t="s">
        <v>418</v>
      </c>
      <c r="G137" s="144">
        <v>4404018</v>
      </c>
      <c r="H137" s="127">
        <v>38</v>
      </c>
      <c r="I137" s="145">
        <v>346486</v>
      </c>
      <c r="J137" s="127">
        <v>46</v>
      </c>
    </row>
    <row r="138" spans="1:10" ht="47.25">
      <c r="A138" s="22" t="s">
        <v>81</v>
      </c>
      <c r="B138" s="22" t="s">
        <v>82</v>
      </c>
      <c r="C138" s="13" t="s">
        <v>83</v>
      </c>
      <c r="D138" s="72" t="s">
        <v>84</v>
      </c>
      <c r="E138" s="152"/>
      <c r="F138" s="153"/>
      <c r="G138" s="142"/>
      <c r="H138" s="142"/>
      <c r="I138" s="150">
        <f>SUM(I139:I143)</f>
        <v>10500000</v>
      </c>
      <c r="J138" s="154"/>
    </row>
    <row r="139" spans="1:10" ht="45">
      <c r="A139" s="22"/>
      <c r="B139" s="22"/>
      <c r="C139" s="13"/>
      <c r="D139" s="130" t="s">
        <v>60</v>
      </c>
      <c r="E139" s="130" t="s">
        <v>85</v>
      </c>
      <c r="F139" s="153"/>
      <c r="G139" s="142"/>
      <c r="H139" s="142"/>
      <c r="I139" s="145">
        <v>750000</v>
      </c>
      <c r="J139" s="154"/>
    </row>
    <row r="140" spans="1:10" ht="45">
      <c r="A140" s="22"/>
      <c r="B140" s="22"/>
      <c r="C140" s="13"/>
      <c r="D140" s="130" t="s">
        <v>60</v>
      </c>
      <c r="E140" s="130" t="s">
        <v>86</v>
      </c>
      <c r="F140" s="127"/>
      <c r="G140" s="127"/>
      <c r="H140" s="155"/>
      <c r="I140" s="129">
        <v>2250000</v>
      </c>
      <c r="J140" s="155"/>
    </row>
    <row r="141" spans="1:10" ht="50.25" customHeight="1">
      <c r="A141" s="22"/>
      <c r="B141" s="22"/>
      <c r="C141" s="13"/>
      <c r="D141" s="130" t="s">
        <v>87</v>
      </c>
      <c r="E141" s="130" t="s">
        <v>88</v>
      </c>
      <c r="F141" s="127"/>
      <c r="G141" s="127"/>
      <c r="H141" s="155"/>
      <c r="I141" s="129">
        <v>3000000</v>
      </c>
      <c r="J141" s="155"/>
    </row>
    <row r="142" spans="1:10" ht="60">
      <c r="A142" s="8"/>
      <c r="B142" s="8"/>
      <c r="C142" s="9"/>
      <c r="D142" s="126" t="s">
        <v>89</v>
      </c>
      <c r="E142" s="137" t="s">
        <v>90</v>
      </c>
      <c r="F142" s="127"/>
      <c r="G142" s="127"/>
      <c r="H142" s="155"/>
      <c r="I142" s="129">
        <v>3000000</v>
      </c>
      <c r="J142" s="155"/>
    </row>
    <row r="143" spans="1:10" ht="90">
      <c r="A143" s="8"/>
      <c r="B143" s="8"/>
      <c r="C143" s="9"/>
      <c r="D143" s="126" t="s">
        <v>91</v>
      </c>
      <c r="E143" s="130" t="s">
        <v>92</v>
      </c>
      <c r="F143" s="127"/>
      <c r="G143" s="127"/>
      <c r="H143" s="155"/>
      <c r="I143" s="129">
        <v>1500000</v>
      </c>
      <c r="J143" s="155"/>
    </row>
    <row r="144" spans="1:10" ht="15.75">
      <c r="A144" s="13" t="s">
        <v>93</v>
      </c>
      <c r="B144" s="13" t="s">
        <v>316</v>
      </c>
      <c r="C144" s="13" t="s">
        <v>317</v>
      </c>
      <c r="D144" s="156" t="s">
        <v>94</v>
      </c>
      <c r="E144" s="130"/>
      <c r="F144" s="127"/>
      <c r="G144" s="127"/>
      <c r="H144" s="155"/>
      <c r="I144" s="157">
        <v>28791500</v>
      </c>
      <c r="J144" s="155"/>
    </row>
    <row r="145" spans="1:10" ht="47.25">
      <c r="A145" s="7" t="s">
        <v>95</v>
      </c>
      <c r="B145" s="7"/>
      <c r="C145" s="7"/>
      <c r="D145" s="33" t="s">
        <v>96</v>
      </c>
      <c r="E145" s="7" t="s">
        <v>319</v>
      </c>
      <c r="F145" s="6"/>
      <c r="G145" s="6"/>
      <c r="H145" s="6"/>
      <c r="I145" s="57">
        <f>I146</f>
        <v>60000</v>
      </c>
      <c r="J145" s="58"/>
    </row>
    <row r="146" spans="1:10" ht="47.25">
      <c r="A146" s="7" t="s">
        <v>97</v>
      </c>
      <c r="B146" s="7"/>
      <c r="C146" s="7"/>
      <c r="D146" s="33" t="s">
        <v>96</v>
      </c>
      <c r="E146" s="7"/>
      <c r="F146" s="6"/>
      <c r="G146" s="6"/>
      <c r="H146" s="6"/>
      <c r="I146" s="57">
        <f>I147</f>
        <v>60000</v>
      </c>
      <c r="J146" s="58"/>
    </row>
    <row r="147" spans="1:10" ht="47.25">
      <c r="A147" s="13" t="s">
        <v>98</v>
      </c>
      <c r="B147" s="13" t="s">
        <v>385</v>
      </c>
      <c r="C147" s="13" t="s">
        <v>317</v>
      </c>
      <c r="D147" s="38" t="s">
        <v>99</v>
      </c>
      <c r="E147" s="11"/>
      <c r="F147" s="93"/>
      <c r="G147" s="93"/>
      <c r="H147" s="93"/>
      <c r="I147" s="94">
        <v>60000</v>
      </c>
      <c r="J147" s="95"/>
    </row>
    <row r="148" spans="1:10" ht="63">
      <c r="A148" s="7" t="s">
        <v>304</v>
      </c>
      <c r="B148" s="7"/>
      <c r="C148" s="7"/>
      <c r="D148" s="33" t="s">
        <v>305</v>
      </c>
      <c r="E148" s="7" t="s">
        <v>319</v>
      </c>
      <c r="F148" s="6"/>
      <c r="G148" s="6"/>
      <c r="H148" s="6"/>
      <c r="I148" s="57">
        <f>I149</f>
        <v>-879000</v>
      </c>
      <c r="J148" s="58"/>
    </row>
    <row r="149" spans="1:10" ht="63">
      <c r="A149" s="7" t="s">
        <v>306</v>
      </c>
      <c r="B149" s="7"/>
      <c r="C149" s="7"/>
      <c r="D149" s="33" t="s">
        <v>305</v>
      </c>
      <c r="E149" s="7"/>
      <c r="F149" s="6"/>
      <c r="G149" s="6"/>
      <c r="H149" s="6"/>
      <c r="I149" s="57">
        <f>I150</f>
        <v>-879000</v>
      </c>
      <c r="J149" s="58"/>
    </row>
    <row r="150" spans="1:10" ht="31.5">
      <c r="A150" s="13" t="s">
        <v>307</v>
      </c>
      <c r="B150" s="13" t="s">
        <v>308</v>
      </c>
      <c r="C150" s="13" t="s">
        <v>279</v>
      </c>
      <c r="D150" s="38" t="s">
        <v>309</v>
      </c>
      <c r="E150" s="11"/>
      <c r="F150" s="93"/>
      <c r="G150" s="93"/>
      <c r="H150" s="93"/>
      <c r="I150" s="94">
        <v>-879000</v>
      </c>
      <c r="J150" s="95"/>
    </row>
    <row r="151" spans="1:10" ht="31.5">
      <c r="A151" s="7" t="s">
        <v>100</v>
      </c>
      <c r="B151" s="7"/>
      <c r="C151" s="7"/>
      <c r="D151" s="33" t="s">
        <v>101</v>
      </c>
      <c r="E151" s="7" t="s">
        <v>319</v>
      </c>
      <c r="F151" s="6"/>
      <c r="G151" s="6"/>
      <c r="H151" s="6"/>
      <c r="I151" s="57">
        <f>I152</f>
        <v>72000</v>
      </c>
      <c r="J151" s="58"/>
    </row>
    <row r="152" spans="1:10" ht="31.5">
      <c r="A152" s="7" t="s">
        <v>102</v>
      </c>
      <c r="B152" s="7"/>
      <c r="C152" s="7"/>
      <c r="D152" s="33" t="s">
        <v>101</v>
      </c>
      <c r="E152" s="7"/>
      <c r="F152" s="6"/>
      <c r="G152" s="6"/>
      <c r="H152" s="6"/>
      <c r="I152" s="57">
        <f>I153</f>
        <v>72000</v>
      </c>
      <c r="J152" s="58"/>
    </row>
    <row r="153" spans="1:10" ht="47.25">
      <c r="A153" s="22" t="s">
        <v>103</v>
      </c>
      <c r="B153" s="22" t="s">
        <v>385</v>
      </c>
      <c r="C153" s="22" t="s">
        <v>317</v>
      </c>
      <c r="D153" s="23" t="s">
        <v>386</v>
      </c>
      <c r="E153" s="11"/>
      <c r="F153" s="93"/>
      <c r="G153" s="93"/>
      <c r="H153" s="93"/>
      <c r="I153" s="94">
        <v>72000</v>
      </c>
      <c r="J153" s="95"/>
    </row>
    <row r="154" spans="1:10" ht="20.25" customHeight="1">
      <c r="A154" s="8"/>
      <c r="B154" s="8"/>
      <c r="C154" s="9"/>
      <c r="D154" s="10" t="s">
        <v>311</v>
      </c>
      <c r="E154" s="12"/>
      <c r="F154" s="158"/>
      <c r="G154" s="158"/>
      <c r="H154" s="158"/>
      <c r="I154" s="159">
        <f>I11+I14+I17+I28+I36+I44+I57+I148+I151+I146+I54</f>
        <v>186031578.66000003</v>
      </c>
      <c r="J154" s="105"/>
    </row>
    <row r="155" ht="123" customHeight="1"/>
    <row r="156" spans="1:10" ht="18.75" customHeight="1">
      <c r="A156" s="293" t="s">
        <v>278</v>
      </c>
      <c r="B156" s="293"/>
      <c r="C156" s="293"/>
      <c r="D156" s="293"/>
      <c r="E156" s="293"/>
      <c r="F156" s="19"/>
      <c r="G156" s="294" t="s">
        <v>357</v>
      </c>
      <c r="H156" s="294"/>
      <c r="I156" s="294"/>
      <c r="J156" s="294"/>
    </row>
    <row r="159" spans="7:8" ht="15.75">
      <c r="G159" s="4"/>
      <c r="H159" s="4"/>
    </row>
  </sheetData>
  <sheetProtection/>
  <mergeCells count="5">
    <mergeCell ref="B5:J5"/>
    <mergeCell ref="A6:B6"/>
    <mergeCell ref="A7:B7"/>
    <mergeCell ref="A156:E156"/>
    <mergeCell ref="G156:J156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52"/>
  <sheetViews>
    <sheetView view="pageBreakPreview" zoomScaleSheetLayoutView="100" zoomScalePageLayoutView="0" workbookViewId="0" topLeftCell="A10">
      <selection activeCell="A1" sqref="A1:IV16384"/>
    </sheetView>
  </sheetViews>
  <sheetFormatPr defaultColWidth="9.00390625" defaultRowHeight="12.75"/>
  <cols>
    <col min="1" max="1" width="13.375" style="2" customWidth="1"/>
    <col min="2" max="2" width="13.125" style="2" customWidth="1"/>
    <col min="3" max="3" width="14.00390625" style="2" customWidth="1"/>
    <col min="4" max="4" width="45.625" style="2" customWidth="1"/>
    <col min="5" max="5" width="45.00390625" style="2" customWidth="1"/>
    <col min="6" max="6" width="13.25390625" style="2" customWidth="1"/>
    <col min="7" max="7" width="15.00390625" style="2" customWidth="1"/>
    <col min="8" max="8" width="13.00390625" style="2" customWidth="1"/>
    <col min="9" max="9" width="14.375" style="2" customWidth="1"/>
    <col min="10" max="10" width="13.625" style="2" customWidth="1"/>
    <col min="11" max="16384" width="9.125" style="2" customWidth="1"/>
  </cols>
  <sheetData>
    <row r="1" spans="1:9" ht="15.75">
      <c r="A1" s="3"/>
      <c r="B1" s="3"/>
      <c r="C1" s="3"/>
      <c r="F1" s="35" t="s">
        <v>283</v>
      </c>
      <c r="I1" s="35"/>
    </row>
    <row r="2" spans="1:6" ht="15.75">
      <c r="A2" s="3"/>
      <c r="B2" s="3"/>
      <c r="C2" s="3"/>
      <c r="F2" s="2" t="s">
        <v>277</v>
      </c>
    </row>
    <row r="3" spans="1:6" ht="15.75">
      <c r="A3" s="3"/>
      <c r="B3" s="3"/>
      <c r="C3" s="3"/>
      <c r="F3" s="18" t="s">
        <v>335</v>
      </c>
    </row>
    <row r="4" spans="1:6" ht="14.25" customHeight="1">
      <c r="A4" s="1"/>
      <c r="B4" s="1"/>
      <c r="F4" s="2" t="s">
        <v>374</v>
      </c>
    </row>
    <row r="5" spans="2:10" ht="44.25" customHeight="1">
      <c r="B5" s="282" t="s">
        <v>358</v>
      </c>
      <c r="C5" s="282"/>
      <c r="D5" s="282"/>
      <c r="E5" s="282"/>
      <c r="F5" s="282"/>
      <c r="G5" s="282"/>
      <c r="H5" s="282"/>
      <c r="I5" s="282"/>
      <c r="J5" s="282"/>
    </row>
    <row r="6" spans="1:10" ht="17.25">
      <c r="A6" s="288">
        <v>17100000000</v>
      </c>
      <c r="B6" s="288"/>
      <c r="C6" s="46"/>
      <c r="D6" s="46"/>
      <c r="E6" s="46"/>
      <c r="F6" s="46"/>
      <c r="G6" s="46"/>
      <c r="H6" s="46"/>
      <c r="I6" s="46"/>
      <c r="J6" s="46"/>
    </row>
    <row r="7" spans="1:10" ht="17.25">
      <c r="A7" s="289" t="s">
        <v>323</v>
      </c>
      <c r="B7" s="289"/>
      <c r="C7" s="46"/>
      <c r="D7" s="46"/>
      <c r="E7" s="46"/>
      <c r="F7" s="46"/>
      <c r="G7" s="46"/>
      <c r="H7" s="46"/>
      <c r="I7" s="46"/>
      <c r="J7" s="46"/>
    </row>
    <row r="9" spans="1:10" ht="156.75">
      <c r="A9" s="43" t="s">
        <v>326</v>
      </c>
      <c r="B9" s="43" t="s">
        <v>327</v>
      </c>
      <c r="C9" s="43" t="s">
        <v>310</v>
      </c>
      <c r="D9" s="21" t="s">
        <v>328</v>
      </c>
      <c r="E9" s="8" t="s">
        <v>329</v>
      </c>
      <c r="F9" s="8" t="s">
        <v>330</v>
      </c>
      <c r="G9" s="8" t="s">
        <v>331</v>
      </c>
      <c r="H9" s="8" t="s">
        <v>332</v>
      </c>
      <c r="I9" s="8" t="s">
        <v>333</v>
      </c>
      <c r="J9" s="8" t="s">
        <v>334</v>
      </c>
    </row>
    <row r="10" spans="1:10" ht="15.75">
      <c r="A10" s="44">
        <v>1</v>
      </c>
      <c r="B10" s="44">
        <v>2</v>
      </c>
      <c r="C10" s="44">
        <v>3</v>
      </c>
      <c r="D10" s="39">
        <v>4</v>
      </c>
      <c r="E10" s="45">
        <v>5</v>
      </c>
      <c r="F10" s="45">
        <v>6</v>
      </c>
      <c r="G10" s="45">
        <v>7</v>
      </c>
      <c r="H10" s="45">
        <v>8</v>
      </c>
      <c r="I10" s="45">
        <v>9</v>
      </c>
      <c r="J10" s="45">
        <v>10</v>
      </c>
    </row>
    <row r="11" spans="1:10" ht="16.5">
      <c r="A11" s="7" t="s">
        <v>284</v>
      </c>
      <c r="B11" s="15"/>
      <c r="C11" s="5"/>
      <c r="D11" s="5" t="s">
        <v>281</v>
      </c>
      <c r="E11" s="7" t="s">
        <v>319</v>
      </c>
      <c r="F11" s="6"/>
      <c r="G11" s="6"/>
      <c r="H11" s="6"/>
      <c r="I11" s="17">
        <f>I13</f>
        <v>450000</v>
      </c>
      <c r="J11" s="17"/>
    </row>
    <row r="12" spans="1:10" ht="16.5">
      <c r="A12" s="7" t="s">
        <v>285</v>
      </c>
      <c r="B12" s="15"/>
      <c r="C12" s="5"/>
      <c r="D12" s="5" t="s">
        <v>281</v>
      </c>
      <c r="E12" s="7"/>
      <c r="F12" s="6"/>
      <c r="G12" s="6"/>
      <c r="H12" s="6"/>
      <c r="I12" s="17">
        <f>I13</f>
        <v>450000</v>
      </c>
      <c r="J12" s="17"/>
    </row>
    <row r="13" spans="1:10" ht="78.75">
      <c r="A13" s="22" t="s">
        <v>291</v>
      </c>
      <c r="B13" s="22" t="s">
        <v>292</v>
      </c>
      <c r="C13" s="22" t="s">
        <v>282</v>
      </c>
      <c r="D13" s="23" t="s">
        <v>293</v>
      </c>
      <c r="E13" s="8"/>
      <c r="F13" s="8"/>
      <c r="G13" s="8"/>
      <c r="H13" s="8"/>
      <c r="I13" s="30">
        <v>450000</v>
      </c>
      <c r="J13" s="30"/>
    </row>
    <row r="14" spans="1:10" ht="36" customHeight="1">
      <c r="A14" s="7" t="s">
        <v>294</v>
      </c>
      <c r="B14" s="15"/>
      <c r="C14" s="5"/>
      <c r="D14" s="5" t="s">
        <v>295</v>
      </c>
      <c r="E14" s="7" t="s">
        <v>319</v>
      </c>
      <c r="F14" s="6"/>
      <c r="G14" s="6"/>
      <c r="H14" s="6"/>
      <c r="I14" s="17">
        <f>I15</f>
        <v>35237600</v>
      </c>
      <c r="J14" s="17"/>
    </row>
    <row r="15" spans="1:10" ht="33" customHeight="1">
      <c r="A15" s="7" t="s">
        <v>296</v>
      </c>
      <c r="B15" s="15"/>
      <c r="C15" s="5"/>
      <c r="D15" s="5" t="s">
        <v>295</v>
      </c>
      <c r="E15" s="7"/>
      <c r="F15" s="6"/>
      <c r="G15" s="6"/>
      <c r="H15" s="6"/>
      <c r="I15" s="17">
        <f>SUM(I16:I20)-I19</f>
        <v>35237600</v>
      </c>
      <c r="J15" s="17"/>
    </row>
    <row r="16" spans="1:10" ht="47.25">
      <c r="A16" s="22" t="s">
        <v>368</v>
      </c>
      <c r="B16" s="22" t="s">
        <v>369</v>
      </c>
      <c r="C16" s="22" t="s">
        <v>286</v>
      </c>
      <c r="D16" s="56" t="s">
        <v>370</v>
      </c>
      <c r="E16" s="8"/>
      <c r="F16" s="8"/>
      <c r="G16" s="8"/>
      <c r="H16" s="8"/>
      <c r="I16" s="37">
        <v>200000</v>
      </c>
      <c r="J16" s="14"/>
    </row>
    <row r="17" spans="1:10" ht="31.5">
      <c r="A17" s="22" t="s">
        <v>371</v>
      </c>
      <c r="B17" s="24">
        <v>2020</v>
      </c>
      <c r="C17" s="24" t="s">
        <v>372</v>
      </c>
      <c r="D17" s="25" t="s">
        <v>373</v>
      </c>
      <c r="E17" s="8"/>
      <c r="F17" s="8"/>
      <c r="G17" s="8"/>
      <c r="H17" s="8"/>
      <c r="I17" s="37">
        <v>1600000</v>
      </c>
      <c r="J17" s="14"/>
    </row>
    <row r="18" spans="1:10" ht="31.5">
      <c r="A18" s="22" t="s">
        <v>359</v>
      </c>
      <c r="B18" s="31">
        <v>2152</v>
      </c>
      <c r="C18" s="24" t="s">
        <v>324</v>
      </c>
      <c r="D18" s="25" t="s">
        <v>360</v>
      </c>
      <c r="E18" s="8"/>
      <c r="F18" s="8"/>
      <c r="G18" s="8"/>
      <c r="H18" s="8"/>
      <c r="I18" s="37">
        <v>33337600</v>
      </c>
      <c r="J18" s="14"/>
    </row>
    <row r="19" spans="1:10" ht="110.25">
      <c r="A19" s="22" t="s">
        <v>325</v>
      </c>
      <c r="B19" s="24"/>
      <c r="C19" s="24"/>
      <c r="D19" s="25"/>
      <c r="E19" s="27" t="s">
        <v>356</v>
      </c>
      <c r="F19" s="8"/>
      <c r="G19" s="8"/>
      <c r="H19" s="8"/>
      <c r="I19" s="37">
        <v>25337600</v>
      </c>
      <c r="J19" s="14"/>
    </row>
    <row r="20" spans="1:10" ht="16.5">
      <c r="A20" s="22" t="s">
        <v>297</v>
      </c>
      <c r="B20" s="31" t="s">
        <v>298</v>
      </c>
      <c r="C20" s="31" t="s">
        <v>280</v>
      </c>
      <c r="D20" s="25" t="s">
        <v>299</v>
      </c>
      <c r="E20" s="8"/>
      <c r="F20" s="8"/>
      <c r="G20" s="8"/>
      <c r="H20" s="8"/>
      <c r="I20" s="14">
        <v>100000</v>
      </c>
      <c r="J20" s="14"/>
    </row>
    <row r="21" spans="1:10" ht="63">
      <c r="A21" s="7" t="s">
        <v>362</v>
      </c>
      <c r="B21" s="5"/>
      <c r="C21" s="5"/>
      <c r="D21" s="5" t="s">
        <v>363</v>
      </c>
      <c r="E21" s="7" t="s">
        <v>319</v>
      </c>
      <c r="F21" s="6"/>
      <c r="G21" s="6"/>
      <c r="H21" s="6"/>
      <c r="I21" s="17">
        <f>I22</f>
        <v>261000</v>
      </c>
      <c r="J21" s="17"/>
    </row>
    <row r="22" spans="1:10" ht="63">
      <c r="A22" s="7" t="s">
        <v>364</v>
      </c>
      <c r="B22" s="5"/>
      <c r="C22" s="5"/>
      <c r="D22" s="5" t="s">
        <v>363</v>
      </c>
      <c r="E22" s="7"/>
      <c r="F22" s="6"/>
      <c r="G22" s="6"/>
      <c r="H22" s="6"/>
      <c r="I22" s="17">
        <f>I23</f>
        <v>261000</v>
      </c>
      <c r="J22" s="17"/>
    </row>
    <row r="23" spans="1:10" ht="16.5">
      <c r="A23" s="22" t="s">
        <v>365</v>
      </c>
      <c r="B23" s="53">
        <v>3133</v>
      </c>
      <c r="C23" s="54" t="s">
        <v>366</v>
      </c>
      <c r="D23" s="55" t="s">
        <v>367</v>
      </c>
      <c r="E23" s="8"/>
      <c r="F23" s="8"/>
      <c r="G23" s="8"/>
      <c r="H23" s="8"/>
      <c r="I23" s="14">
        <v>261000</v>
      </c>
      <c r="J23" s="14"/>
    </row>
    <row r="24" spans="1:10" ht="47.25">
      <c r="A24" s="7" t="s">
        <v>300</v>
      </c>
      <c r="B24" s="5"/>
      <c r="C24" s="5"/>
      <c r="D24" s="5" t="s">
        <v>301</v>
      </c>
      <c r="E24" s="7" t="s">
        <v>319</v>
      </c>
      <c r="F24" s="6"/>
      <c r="G24" s="6"/>
      <c r="H24" s="6"/>
      <c r="I24" s="17">
        <f>I25</f>
        <v>450000</v>
      </c>
      <c r="J24" s="17"/>
    </row>
    <row r="25" spans="1:10" ht="47.25">
      <c r="A25" s="7" t="s">
        <v>302</v>
      </c>
      <c r="B25" s="5"/>
      <c r="C25" s="5"/>
      <c r="D25" s="5" t="s">
        <v>301</v>
      </c>
      <c r="E25" s="7"/>
      <c r="F25" s="6"/>
      <c r="G25" s="6"/>
      <c r="H25" s="6"/>
      <c r="I25" s="17">
        <f>I26</f>
        <v>450000</v>
      </c>
      <c r="J25" s="17"/>
    </row>
    <row r="26" spans="1:10" ht="16.5">
      <c r="A26" s="13" t="s">
        <v>303</v>
      </c>
      <c r="B26" s="13" t="s">
        <v>298</v>
      </c>
      <c r="C26" s="13" t="s">
        <v>280</v>
      </c>
      <c r="D26" s="26" t="s">
        <v>299</v>
      </c>
      <c r="E26" s="8"/>
      <c r="F26" s="8"/>
      <c r="G26" s="8"/>
      <c r="H26" s="8"/>
      <c r="I26" s="14">
        <v>450000</v>
      </c>
      <c r="J26" s="14"/>
    </row>
    <row r="27" spans="1:10" ht="63">
      <c r="A27" s="7" t="s">
        <v>312</v>
      </c>
      <c r="B27" s="5"/>
      <c r="C27" s="5"/>
      <c r="D27" s="5" t="s">
        <v>313</v>
      </c>
      <c r="E27" s="7" t="s">
        <v>319</v>
      </c>
      <c r="F27" s="6"/>
      <c r="G27" s="6"/>
      <c r="H27" s="6"/>
      <c r="I27" s="17">
        <f>I28</f>
        <v>12359531</v>
      </c>
      <c r="J27" s="17"/>
    </row>
    <row r="28" spans="1:10" ht="63">
      <c r="A28" s="7" t="s">
        <v>314</v>
      </c>
      <c r="B28" s="5"/>
      <c r="C28" s="5"/>
      <c r="D28" s="5" t="s">
        <v>313</v>
      </c>
      <c r="E28" s="7"/>
      <c r="F28" s="6"/>
      <c r="G28" s="6"/>
      <c r="H28" s="6"/>
      <c r="I28" s="17">
        <f>I30+I29</f>
        <v>12359531</v>
      </c>
      <c r="J28" s="17"/>
    </row>
    <row r="29" spans="1:10" ht="31.5">
      <c r="A29" s="13" t="s">
        <v>336</v>
      </c>
      <c r="B29" s="13" t="s">
        <v>337</v>
      </c>
      <c r="C29" s="13" t="s">
        <v>279</v>
      </c>
      <c r="D29" s="16" t="s">
        <v>338</v>
      </c>
      <c r="E29" s="8"/>
      <c r="F29" s="8"/>
      <c r="G29" s="8"/>
      <c r="H29" s="8"/>
      <c r="I29" s="36">
        <v>7359531</v>
      </c>
      <c r="J29" s="32"/>
    </row>
    <row r="30" spans="1:10" ht="16.5">
      <c r="A30" s="13" t="s">
        <v>315</v>
      </c>
      <c r="B30" s="13" t="s">
        <v>316</v>
      </c>
      <c r="C30" s="13" t="s">
        <v>317</v>
      </c>
      <c r="D30" s="16" t="s">
        <v>318</v>
      </c>
      <c r="E30" s="8"/>
      <c r="F30" s="8"/>
      <c r="G30" s="8"/>
      <c r="H30" s="8"/>
      <c r="I30" s="36">
        <v>5000000</v>
      </c>
      <c r="J30" s="32"/>
    </row>
    <row r="31" spans="1:10" ht="47.25">
      <c r="A31" s="7" t="s">
        <v>287</v>
      </c>
      <c r="B31" s="5"/>
      <c r="C31" s="5"/>
      <c r="D31" s="5" t="s">
        <v>288</v>
      </c>
      <c r="E31" s="7" t="s">
        <v>319</v>
      </c>
      <c r="F31" s="6"/>
      <c r="G31" s="6"/>
      <c r="H31" s="6"/>
      <c r="I31" s="17">
        <f>I32</f>
        <v>25834600</v>
      </c>
      <c r="J31" s="17"/>
    </row>
    <row r="32" spans="1:10" ht="47.25">
      <c r="A32" s="7" t="s">
        <v>289</v>
      </c>
      <c r="B32" s="5"/>
      <c r="C32" s="5"/>
      <c r="D32" s="5" t="s">
        <v>288</v>
      </c>
      <c r="E32" s="7"/>
      <c r="F32" s="6"/>
      <c r="G32" s="6"/>
      <c r="H32" s="6"/>
      <c r="I32" s="17">
        <f>I33</f>
        <v>25834600</v>
      </c>
      <c r="J32" s="17"/>
    </row>
    <row r="33" spans="1:10" ht="20.25" customHeight="1">
      <c r="A33" s="40" t="s">
        <v>320</v>
      </c>
      <c r="B33" s="40" t="s">
        <v>321</v>
      </c>
      <c r="C33" s="40"/>
      <c r="D33" s="41" t="s">
        <v>322</v>
      </c>
      <c r="E33" s="27"/>
      <c r="F33" s="28"/>
      <c r="G33" s="28"/>
      <c r="H33" s="28"/>
      <c r="I33" s="42">
        <f>I34+I35+I36+I43</f>
        <v>25834600</v>
      </c>
      <c r="J33" s="29"/>
    </row>
    <row r="34" spans="1:10" ht="16.5">
      <c r="A34" s="13" t="s">
        <v>290</v>
      </c>
      <c r="B34" s="13" t="s">
        <v>344</v>
      </c>
      <c r="C34" s="13" t="s">
        <v>279</v>
      </c>
      <c r="D34" s="16" t="s">
        <v>345</v>
      </c>
      <c r="E34" s="27" t="s">
        <v>346</v>
      </c>
      <c r="F34" s="28"/>
      <c r="G34" s="28"/>
      <c r="H34" s="28"/>
      <c r="I34" s="37">
        <f>9750000+2400000</f>
        <v>12150000</v>
      </c>
      <c r="J34" s="29"/>
    </row>
    <row r="35" spans="1:10" ht="31.5">
      <c r="A35" s="13" t="s">
        <v>347</v>
      </c>
      <c r="B35" s="13" t="s">
        <v>348</v>
      </c>
      <c r="C35" s="13" t="s">
        <v>279</v>
      </c>
      <c r="D35" s="16" t="s">
        <v>349</v>
      </c>
      <c r="E35" s="27" t="s">
        <v>346</v>
      </c>
      <c r="F35" s="28"/>
      <c r="G35" s="28"/>
      <c r="H35" s="28"/>
      <c r="I35" s="37">
        <v>4500000</v>
      </c>
      <c r="J35" s="29"/>
    </row>
    <row r="36" spans="1:10" ht="31.5">
      <c r="A36" s="13" t="s">
        <v>339</v>
      </c>
      <c r="B36" s="13" t="s">
        <v>340</v>
      </c>
      <c r="C36" s="13" t="s">
        <v>279</v>
      </c>
      <c r="D36" s="16" t="s">
        <v>350</v>
      </c>
      <c r="E36" s="27"/>
      <c r="F36" s="28"/>
      <c r="G36" s="28"/>
      <c r="H36" s="28"/>
      <c r="I36" s="37">
        <f>I37+I38+I39+I40+I41+I42</f>
        <v>2800000</v>
      </c>
      <c r="J36" s="29"/>
    </row>
    <row r="37" spans="1:10" ht="16.5">
      <c r="A37" s="13"/>
      <c r="B37" s="13"/>
      <c r="C37" s="13"/>
      <c r="D37" s="16"/>
      <c r="E37" s="27" t="s">
        <v>346</v>
      </c>
      <c r="F37" s="28"/>
      <c r="G37" s="28"/>
      <c r="H37" s="28"/>
      <c r="I37" s="37">
        <v>750000</v>
      </c>
      <c r="J37" s="29"/>
    </row>
    <row r="38" spans="1:10" ht="78.75">
      <c r="A38" s="13"/>
      <c r="B38" s="13"/>
      <c r="C38" s="13"/>
      <c r="D38" s="16"/>
      <c r="E38" s="27" t="s">
        <v>361</v>
      </c>
      <c r="F38" s="48" t="s">
        <v>351</v>
      </c>
      <c r="G38" s="49">
        <v>35726000</v>
      </c>
      <c r="H38" s="48">
        <v>0</v>
      </c>
      <c r="I38" s="37">
        <f>900000-400000</f>
        <v>500000</v>
      </c>
      <c r="J38" s="52">
        <v>100</v>
      </c>
    </row>
    <row r="39" spans="1:10" ht="78.75">
      <c r="A39" s="13"/>
      <c r="B39" s="13"/>
      <c r="C39" s="13"/>
      <c r="D39" s="16"/>
      <c r="E39" s="27" t="s">
        <v>341</v>
      </c>
      <c r="F39" s="48" t="s">
        <v>351</v>
      </c>
      <c r="G39" s="49">
        <v>130000000</v>
      </c>
      <c r="H39" s="48">
        <v>0</v>
      </c>
      <c r="I39" s="37">
        <f>1150000-800000</f>
        <v>350000</v>
      </c>
      <c r="J39" s="52">
        <v>100</v>
      </c>
    </row>
    <row r="40" spans="1:10" ht="98.25" customHeight="1">
      <c r="A40" s="13"/>
      <c r="B40" s="13"/>
      <c r="C40" s="13"/>
      <c r="D40" s="16"/>
      <c r="E40" s="27" t="s">
        <v>342</v>
      </c>
      <c r="F40" s="48" t="s">
        <v>351</v>
      </c>
      <c r="G40" s="49">
        <v>40000000</v>
      </c>
      <c r="H40" s="48">
        <v>0</v>
      </c>
      <c r="I40" s="37">
        <f>1150000-650000</f>
        <v>500000</v>
      </c>
      <c r="J40" s="52">
        <v>100</v>
      </c>
    </row>
    <row r="41" spans="1:10" ht="94.5">
      <c r="A41" s="13"/>
      <c r="B41" s="13"/>
      <c r="C41" s="13"/>
      <c r="D41" s="16"/>
      <c r="E41" s="27" t="s">
        <v>343</v>
      </c>
      <c r="F41" s="48" t="s">
        <v>351</v>
      </c>
      <c r="G41" s="49">
        <v>90000000</v>
      </c>
      <c r="H41" s="48">
        <v>0</v>
      </c>
      <c r="I41" s="37">
        <f>1150000-800000</f>
        <v>350000</v>
      </c>
      <c r="J41" s="52">
        <v>100</v>
      </c>
    </row>
    <row r="42" spans="1:10" ht="94.5">
      <c r="A42" s="13"/>
      <c r="B42" s="13"/>
      <c r="C42" s="13"/>
      <c r="D42" s="16"/>
      <c r="E42" s="27" t="s">
        <v>352</v>
      </c>
      <c r="F42" s="48" t="s">
        <v>351</v>
      </c>
      <c r="G42" s="49">
        <v>71400000</v>
      </c>
      <c r="H42" s="48">
        <v>0</v>
      </c>
      <c r="I42" s="37">
        <f>1150000-800000</f>
        <v>350000</v>
      </c>
      <c r="J42" s="52">
        <v>100</v>
      </c>
    </row>
    <row r="43" spans="1:10" ht="110.25">
      <c r="A43" s="31" t="s">
        <v>353</v>
      </c>
      <c r="B43" s="24" t="s">
        <v>354</v>
      </c>
      <c r="C43" s="24" t="s">
        <v>279</v>
      </c>
      <c r="D43" s="47" t="s">
        <v>355</v>
      </c>
      <c r="E43" s="27" t="s">
        <v>356</v>
      </c>
      <c r="F43" s="48"/>
      <c r="G43" s="50"/>
      <c r="H43" s="48"/>
      <c r="I43" s="37">
        <v>6384600</v>
      </c>
      <c r="J43" s="51"/>
    </row>
    <row r="44" spans="1:10" ht="63">
      <c r="A44" s="7" t="s">
        <v>304</v>
      </c>
      <c r="B44" s="7"/>
      <c r="C44" s="7"/>
      <c r="D44" s="33" t="s">
        <v>305</v>
      </c>
      <c r="E44" s="7" t="s">
        <v>319</v>
      </c>
      <c r="F44" s="6"/>
      <c r="G44" s="6"/>
      <c r="H44" s="6"/>
      <c r="I44" s="17">
        <f>I45</f>
        <v>1059000</v>
      </c>
      <c r="J44" s="17"/>
    </row>
    <row r="45" spans="1:10" ht="63">
      <c r="A45" s="7" t="s">
        <v>306</v>
      </c>
      <c r="B45" s="7"/>
      <c r="C45" s="7"/>
      <c r="D45" s="33" t="s">
        <v>305</v>
      </c>
      <c r="E45" s="7"/>
      <c r="F45" s="6"/>
      <c r="G45" s="6"/>
      <c r="H45" s="6"/>
      <c r="I45" s="17">
        <f>I46</f>
        <v>1059000</v>
      </c>
      <c r="J45" s="17"/>
    </row>
    <row r="46" spans="1:10" ht="31.5">
      <c r="A46" s="13" t="s">
        <v>307</v>
      </c>
      <c r="B46" s="13" t="s">
        <v>308</v>
      </c>
      <c r="C46" s="13" t="s">
        <v>279</v>
      </c>
      <c r="D46" s="38" t="s">
        <v>309</v>
      </c>
      <c r="E46" s="11"/>
      <c r="F46" s="11"/>
      <c r="G46" s="11"/>
      <c r="H46" s="11"/>
      <c r="I46" s="34">
        <v>1059000</v>
      </c>
      <c r="J46" s="34"/>
    </row>
    <row r="47" spans="1:10" ht="20.25" customHeight="1">
      <c r="A47" s="8"/>
      <c r="B47" s="8"/>
      <c r="C47" s="9"/>
      <c r="D47" s="10" t="s">
        <v>311</v>
      </c>
      <c r="E47" s="12"/>
      <c r="F47" s="12"/>
      <c r="G47" s="12"/>
      <c r="H47" s="12"/>
      <c r="I47" s="20">
        <f>I11+I14+I24+I27+I31+I44+I21</f>
        <v>75651731</v>
      </c>
      <c r="J47" s="20"/>
    </row>
    <row r="48" ht="180.75" customHeight="1"/>
    <row r="49" spans="1:10" ht="18.75" customHeight="1">
      <c r="A49" s="293" t="s">
        <v>278</v>
      </c>
      <c r="B49" s="293"/>
      <c r="C49" s="293"/>
      <c r="D49" s="293"/>
      <c r="E49" s="293"/>
      <c r="F49" s="19"/>
      <c r="G49" s="294" t="s">
        <v>357</v>
      </c>
      <c r="H49" s="294"/>
      <c r="I49" s="294"/>
      <c r="J49" s="294"/>
    </row>
    <row r="52" spans="7:8" ht="15.75">
      <c r="G52" s="4"/>
      <c r="H52" s="4"/>
    </row>
  </sheetData>
  <sheetProtection/>
  <mergeCells count="5">
    <mergeCell ref="B5:J5"/>
    <mergeCell ref="G49:J49"/>
    <mergeCell ref="A49:E49"/>
    <mergeCell ref="A6:B6"/>
    <mergeCell ref="A7:B7"/>
  </mergeCells>
  <printOptions/>
  <pageMargins left="0.984251968503937" right="0.3937007874015748" top="0.5511811023622047" bottom="0.5905511811023623" header="0.31496062992125984" footer="0.5118110236220472"/>
  <pageSetup horizontalDpi="600" verticalDpi="600" orientation="landscape" paperSize="9" scale="67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Рівненське 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ODmitruk</dc:creator>
  <cp:keywords/>
  <dc:description/>
  <cp:lastModifiedBy>Лісова</cp:lastModifiedBy>
  <cp:lastPrinted>2021-10-12T08:17:32Z</cp:lastPrinted>
  <dcterms:created xsi:type="dcterms:W3CDTF">2004-01-17T10:33:37Z</dcterms:created>
  <dcterms:modified xsi:type="dcterms:W3CDTF">2021-10-12T11:16:20Z</dcterms:modified>
  <cp:category/>
  <cp:version/>
  <cp:contentType/>
  <cp:contentStatus/>
</cp:coreProperties>
</file>