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Додаток_11" sheetId="2" r:id="rId1"/>
  </sheets>
  <definedNames>
    <definedName name="_xlnm.Print_Titles" localSheetId="0">Додаток_11!$10:$10</definedName>
    <definedName name="_xlnm.Print_Area" localSheetId="0">Додаток_11!$A$1:$G$204</definedName>
  </definedNames>
  <calcPr calcId="145621"/>
</workbook>
</file>

<file path=xl/calcChain.xml><?xml version="1.0" encoding="utf-8"?>
<calcChain xmlns="http://schemas.openxmlformats.org/spreadsheetml/2006/main">
  <c r="G71" i="2" l="1"/>
  <c r="F71" i="2"/>
  <c r="E71" i="2"/>
  <c r="G121" i="2"/>
  <c r="F121" i="2"/>
  <c r="E121" i="2"/>
  <c r="G32" i="2"/>
  <c r="F32" i="2"/>
  <c r="E32" i="2"/>
  <c r="G28" i="2"/>
  <c r="F28" i="2"/>
  <c r="E28" i="2"/>
  <c r="G14" i="2"/>
  <c r="F14" i="2"/>
  <c r="E14" i="2"/>
  <c r="G12" i="2"/>
  <c r="F12" i="2"/>
  <c r="E12" i="2"/>
  <c r="E131" i="2"/>
  <c r="D122" i="2"/>
  <c r="C122" i="2"/>
  <c r="D120" i="2"/>
  <c r="C120" i="2"/>
  <c r="C57" i="2"/>
  <c r="C55" i="2"/>
  <c r="C53" i="2"/>
  <c r="C51" i="2"/>
  <c r="C49" i="2"/>
  <c r="C47" i="2"/>
  <c r="D45" i="2"/>
  <c r="D43" i="2"/>
  <c r="D41" i="2"/>
  <c r="C41" i="2"/>
  <c r="C39" i="2"/>
  <c r="C37" i="2"/>
  <c r="D35" i="2"/>
  <c r="C35" i="2"/>
  <c r="D33" i="2"/>
  <c r="C33" i="2"/>
  <c r="C31" i="2"/>
  <c r="D29" i="2"/>
  <c r="C29" i="2"/>
  <c r="C27" i="2"/>
  <c r="D25" i="2"/>
  <c r="C25" i="2"/>
  <c r="C23" i="2"/>
  <c r="C21" i="2"/>
  <c r="C19" i="2"/>
  <c r="C17" i="2"/>
  <c r="D12" i="2"/>
  <c r="C12" i="2"/>
  <c r="G131" i="2"/>
  <c r="G204" i="2" s="1"/>
  <c r="F131" i="2"/>
  <c r="D68" i="2"/>
  <c r="C176" i="2"/>
  <c r="C174" i="2"/>
  <c r="C173" i="2"/>
  <c r="C172" i="2"/>
  <c r="C171" i="2"/>
  <c r="C170" i="2"/>
  <c r="C154" i="2"/>
  <c r="C150" i="2"/>
  <c r="C149" i="2"/>
  <c r="C146" i="2"/>
  <c r="C141" i="2"/>
  <c r="C136" i="2"/>
  <c r="C135" i="2"/>
  <c r="C179" i="2"/>
  <c r="C165" i="2"/>
  <c r="C148" i="2"/>
  <c r="C147" i="2"/>
  <c r="C139" i="2"/>
  <c r="C138" i="2"/>
  <c r="C137" i="2"/>
  <c r="C134" i="2"/>
  <c r="C133" i="2"/>
  <c r="D200" i="2"/>
  <c r="D165" i="2"/>
  <c r="D179" i="2"/>
  <c r="C126" i="2"/>
  <c r="C123" i="2"/>
  <c r="D85" i="2"/>
  <c r="D71" i="2" s="1"/>
  <c r="C73" i="2"/>
  <c r="C82" i="2"/>
  <c r="C81" i="2"/>
  <c r="C78" i="2"/>
  <c r="C74" i="2"/>
  <c r="C79" i="2"/>
  <c r="C76" i="2"/>
  <c r="C62" i="2"/>
  <c r="C58" i="2"/>
  <c r="D126" i="2"/>
  <c r="D62" i="2"/>
  <c r="E204" i="2" l="1"/>
  <c r="G203" i="2"/>
  <c r="E203" i="2"/>
  <c r="F204" i="2"/>
  <c r="F203" i="2"/>
  <c r="D131" i="2"/>
  <c r="D203" i="2"/>
  <c r="C131" i="2"/>
  <c r="C71" i="2"/>
  <c r="C203" i="2" s="1"/>
  <c r="G202" i="2" l="1"/>
  <c r="E202" i="2"/>
  <c r="F202" i="2"/>
  <c r="C204" i="2"/>
  <c r="C202" i="2" s="1"/>
  <c r="D204" i="2"/>
  <c r="D202" i="2" l="1"/>
</calcChain>
</file>

<file path=xl/sharedStrings.xml><?xml version="1.0" encoding="utf-8"?>
<sst xmlns="http://schemas.openxmlformats.org/spreadsheetml/2006/main" count="270" uniqueCount="165">
  <si>
    <r>
      <rPr>
        <sz val="13"/>
        <rFont val="Times New Roman"/>
        <family val="1"/>
        <charset val="204"/>
      </rPr>
      <t>Додаток 11</t>
    </r>
  </si>
  <si>
    <r>
      <rPr>
        <b/>
        <sz val="13"/>
        <rFont val="Times New Roman"/>
        <family val="1"/>
        <charset val="204"/>
      </rPr>
      <t>Показники міжбюджетних трансфертів з інших бюджетів</t>
    </r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</si>
  <si>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</si>
  <si>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</si>
  <si>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</si>
  <si>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</si>
  <si>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</si>
  <si>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r>
      <rPr>
        <b/>
        <sz val="12"/>
        <rFont val="Times New Roman"/>
        <family val="1"/>
        <charset val="204"/>
      </rPr>
      <t>І. Трансферти до загального фонду бюджету</t>
    </r>
  </si>
  <si>
    <r>
      <rPr>
        <b/>
        <sz val="12"/>
        <rFont val="Times New Roman"/>
        <family val="1"/>
        <charset val="204"/>
      </rPr>
      <t>II. Трансферти до спеціального фонду бюджету</t>
    </r>
  </si>
  <si>
    <t xml:space="preserve">Субвенція з державного бюджету місцевим бюджетам на реформування регіональних систем охорони здоров'я для здійснення заходів з виконання спільного з Міжнародним банком реконструкції та розвитку проекту "Поліпшення охорони здоров'я на службі у людей" 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</si>
  <si>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</si>
  <si>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Освітня субвенція з державного бюджету місцевим бюджетам </t>
  </si>
  <si>
    <t>17305200000</t>
  </si>
  <si>
    <t>Районний бюджет Дубенського району</t>
  </si>
  <si>
    <t>17314200000</t>
  </si>
  <si>
    <t>Районний бюджет Рівненського району</t>
  </si>
  <si>
    <t>Районний бюджет Сарненського району</t>
  </si>
  <si>
    <t>17501000000</t>
  </si>
  <si>
    <t>Бюджет Бабинської сільської територіальної громади</t>
  </si>
  <si>
    <t>17502000000</t>
  </si>
  <si>
    <t>17503000000</t>
  </si>
  <si>
    <t>Бюджет Клесівської селищної територіальної громади</t>
  </si>
  <si>
    <t>17504000000</t>
  </si>
  <si>
    <t>Бюджет Миляцької сільської територіальної громади</t>
  </si>
  <si>
    <t>17505000000</t>
  </si>
  <si>
    <t>17506000000</t>
  </si>
  <si>
    <t>17507000000</t>
  </si>
  <si>
    <t>Бюджет Крупецької сільської територіальної громади</t>
  </si>
  <si>
    <t>17508000000</t>
  </si>
  <si>
    <t>17509000000</t>
  </si>
  <si>
    <t>17510000000</t>
  </si>
  <si>
    <t>17511000000</t>
  </si>
  <si>
    <t>17512000000</t>
  </si>
  <si>
    <t>17514000000</t>
  </si>
  <si>
    <t>17515000000</t>
  </si>
  <si>
    <t>Бюджет Млинівської селищної  територіальної громади</t>
  </si>
  <si>
    <t>17516000000</t>
  </si>
  <si>
    <t>17517000000</t>
  </si>
  <si>
    <t>Бюджет Деражненської сільської територіальної громади</t>
  </si>
  <si>
    <t>Бюджет Острожецької сільської територіальної громади</t>
  </si>
  <si>
    <t>17519000000</t>
  </si>
  <si>
    <t>17520000000</t>
  </si>
  <si>
    <t>17522000000</t>
  </si>
  <si>
    <t>Бюджет Демидівської селищної  територіальної громади</t>
  </si>
  <si>
    <t>17525000000</t>
  </si>
  <si>
    <t>Бюджет Шпанівської сільської територіальної громади</t>
  </si>
  <si>
    <t>Бюджет Вараської міської територіальної громади</t>
  </si>
  <si>
    <t xml:space="preserve">Бюджет Великоомелянської сільської територіальної громади </t>
  </si>
  <si>
    <t xml:space="preserve">Бюджет Вирівської сільської територіальної громади </t>
  </si>
  <si>
    <t xml:space="preserve">Бюджет Головинської сільської територіальної громади </t>
  </si>
  <si>
    <t xml:space="preserve">Бюджет Семидубської сільської територіальної громади </t>
  </si>
  <si>
    <t>Бюджет Березівської сільської територіальної громади</t>
  </si>
  <si>
    <t>Бюджет Березнівської міської територіальної громади</t>
  </si>
  <si>
    <t>Бюджет Варковицької сільської територіальної громади</t>
  </si>
  <si>
    <t>Бюджет Володимирецької селищної територіальної громади</t>
  </si>
  <si>
    <t>Бюджет Городоцької сільської територіальної громади</t>
  </si>
  <si>
    <t>Бюджет Гощанської селищної територіальної громади</t>
  </si>
  <si>
    <t>Бюджет Дубенської міської територіальної громади</t>
  </si>
  <si>
    <t>Бюджет Дубровицької міської територіальної громади</t>
  </si>
  <si>
    <t>Бюджет Зарічненської селищної територіальної громади</t>
  </si>
  <si>
    <t>Бюджет Здолбунівської міської територіальної громади</t>
  </si>
  <si>
    <t>Бюджет Зорянської сільської територіальної громади</t>
  </si>
  <si>
    <t>Бюджет Корецької міської територіальної громади</t>
  </si>
  <si>
    <t>Бюджет Костопільської міської територіальної громади</t>
  </si>
  <si>
    <t>Бюджет Мізоцької селищної територіальної громади</t>
  </si>
  <si>
    <t>Бюджет Рівненської міської територіальної громади</t>
  </si>
  <si>
    <t>Бюджет Рокитнівської селищної територіальної громади</t>
  </si>
  <si>
    <t>Бюджет Сарненської міської територіальної громади</t>
  </si>
  <si>
    <t>Бюджет Соснівської селищної територіальної громади</t>
  </si>
  <si>
    <t>Субвенція з місцевого бюджету за рахунок залишку коштів освітньої субвенції, що утворився на початок бюджетного періоду</t>
  </si>
  <si>
    <t>Інші субвенції з місцевого бюджету</t>
  </si>
  <si>
    <t>Cубвенція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</si>
  <si>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Cубвенція з державного бюджету місцевим бюджетам на розвиток спортивної інфраструктури 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</si>
  <si>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 SARS-CoV-2, та її наслідками під час навчального процесу у закладах загальної середньої освіти</t>
  </si>
  <si>
    <t xml:space="preserve">Субвенція з державного бюджету місцевим бюджетам на забезпечення якісної, сучасної та доступної загальної середньої освіти “Нова українська школа” </t>
  </si>
  <si>
    <t>2020 рік (звіт)</t>
  </si>
  <si>
    <t>в т.ч.</t>
  </si>
  <si>
    <t xml:space="preserve">Субвенція з місцевого бюджету на здійснення природоохоронних заходів </t>
  </si>
  <si>
    <t>Інші субвенції  з місцевого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</si>
  <si>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</si>
  <si>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2022 рік (план)</t>
  </si>
  <si>
    <t>2023 рік (план)</t>
  </si>
  <si>
    <t>2024 рік (план)</t>
  </si>
  <si>
    <t>1</t>
  </si>
  <si>
    <t>2</t>
  </si>
  <si>
    <t>3</t>
  </si>
  <si>
    <t>4</t>
  </si>
  <si>
    <t>5</t>
  </si>
  <si>
    <t>6</t>
  </si>
  <si>
    <t>7</t>
  </si>
  <si>
    <t>Субвенція з державного бюджету місцевим бюджетам на реалізацію проектів з реконструкції, капітального ремонту приймальних відділень в опорних закладах охорони здоров'я у госпітальних округах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</si>
  <si>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</si>
  <si>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здійснення доплат медичним та іншим працівникам закладів охорони здоров'я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</si>
  <si>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місцевим бюджетам на реалізацію програми "Спроможна школа для кращих результатів"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</si>
  <si>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</si>
  <si>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Медична субвенція з державного бюджету місцевим бюджетам </t>
  </si>
  <si>
    <t>Субвенція з державного бюджету місцевим бюджетам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респіраторної хвороби COVID-19, спричиненої коронавірусом SARS-CoV-2,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</si>
  <si>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місцевим бюджетам на фінансування заходів соціально-економічної  компенсації ризику населення, яке проживає на території зони спостереження</t>
  </si>
  <si>
    <t>Субвенція з державного бюджету місцевим бюджетам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</si>
  <si>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</si>
  <si>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</si>
  <si>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</si>
  <si>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Субвенція з державного бюджету місцевим бюджетам для забезпечення опорних закладів охорони здоров’я у госпітальних округах медичним обладнанням, а саме системами рентгенівськими діагностичними стаціонарними загального призначення (цифровими) та апаратами ультразвукової діагностики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</si>
  <si>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</si>
  <si>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Бюджет міста Рівного</t>
  </si>
  <si>
    <t>Бюджет міста Дубна</t>
  </si>
  <si>
    <t>Районний бюджет Березнівського району</t>
  </si>
  <si>
    <t>Бюджет Корнинської сільської територіальної громади</t>
  </si>
  <si>
    <t>Районний бюджет Володимирецького району</t>
  </si>
  <si>
    <t>Районний бюджет Острозького району</t>
  </si>
  <si>
    <t>Районний бюджет Гощанського району</t>
  </si>
  <si>
    <t>Районний бюджет Дубровицького району</t>
  </si>
  <si>
    <t>Районний бюджет Зарічненського району</t>
  </si>
  <si>
    <t>Районний бюджет Здолбунівського району</t>
  </si>
  <si>
    <t>Районний бюджет Корецького району</t>
  </si>
  <si>
    <t>Районний бюджет Костопільського району</t>
  </si>
  <si>
    <t>Районний бюджет Рокитнівського району</t>
  </si>
  <si>
    <t>Бюджет Острозької міської територіальної громади</t>
  </si>
  <si>
    <t>Бюджет Бугринської сільської територіальної громади</t>
  </si>
  <si>
    <t>Бюджет Підлозцівської сільської територіальної громади</t>
  </si>
  <si>
    <t>Бюджет Радивилівської міської територіальної громади</t>
  </si>
  <si>
    <t>Бюджет Смизької селищної територіальної громади</t>
  </si>
  <si>
    <t>Бюджет Локницької сільської територіальної громади</t>
  </si>
  <si>
    <t>Бюджет Мирогощанської сільської територіальної громади</t>
  </si>
  <si>
    <t>Бюджет Привільненської сільської територіальної громади</t>
  </si>
  <si>
    <t>Бюджет Висоцької сільської територіальної громади</t>
  </si>
  <si>
    <t>Бюджет Козинської сільської територіальної громади</t>
  </si>
  <si>
    <t>Бюджет Боремельської сільської територіальної громади</t>
  </si>
  <si>
    <t>Бюджет Бокіймівської сільської територіальної громади</t>
  </si>
  <si>
    <t>Бюджет Тараканівської сільської територіальної громади</t>
  </si>
  <si>
    <t>Бюджет Клеванської селищної територіальної громади</t>
  </si>
  <si>
    <t>Бюджет Немовицької сільської територіальної громади</t>
  </si>
  <si>
    <t>Бюджет Демидівської селищної територіальної громади</t>
  </si>
  <si>
    <t>Бюджет Малолюбашанської сільської територіальної громади</t>
  </si>
  <si>
    <t>Бюджет Олександрійської сільської територіальної громади</t>
  </si>
  <si>
    <t>Бюджет Повчанської сільської територіальної громади</t>
  </si>
  <si>
    <t>Бюджет Дядьковицької сільської територіальної громади</t>
  </si>
  <si>
    <t>Бюджет Старосільської сільської територіальної громади</t>
  </si>
  <si>
    <t>Бюджет Степанської селищної територіальної громади</t>
  </si>
  <si>
    <t>17201100000</t>
  </si>
  <si>
    <t>17202100000</t>
  </si>
  <si>
    <t>17303200000</t>
  </si>
  <si>
    <t>17306200000</t>
  </si>
  <si>
    <t>17307200000</t>
  </si>
  <si>
    <t>17308200000</t>
  </si>
  <si>
    <t>17309200000</t>
  </si>
  <si>
    <t>17310200000</t>
  </si>
  <si>
    <t>17315200000</t>
  </si>
  <si>
    <t>17316200000</t>
  </si>
  <si>
    <t>Бюджет міста Сарни</t>
  </si>
  <si>
    <t>Бюджет Великоклецьківської сільcької ради</t>
  </si>
  <si>
    <t>Бюджет Головницької сільської ради</t>
  </si>
  <si>
    <t>Бюджет Користівської сільської ради</t>
  </si>
  <si>
    <t>(17100000000)</t>
  </si>
  <si>
    <t>до Прогнозу обласного бюджету</t>
  </si>
  <si>
    <t>2021 рік (затверджено) станом на 01.07.2021</t>
  </si>
  <si>
    <t>Державний бюджет</t>
  </si>
  <si>
    <t>Рівненської області на 2022 - 2024 роки</t>
  </si>
  <si>
    <t>(гривень)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</si>
  <si>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</si>
  <si>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</si>
  <si>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X</t>
  </si>
  <si>
    <t>РАЗОМ за розділами І, II, у тому числі:</t>
  </si>
  <si>
    <t>загальний фонд</t>
  </si>
  <si>
    <t>спеціальний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</si>
</sst>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"/>
  </numFmts>
  <fonts count="12" x14ac:knownFonts="1">
    <font>
      <sz val="10"/>
      <name val="Arial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5"/>
    <xf numFmtId="0" fontId="6" fillId="0" borderId="5"/>
  </cellStyleXfs>
  <cellXfs count="86">
    <xf numFmtId="0" fontId="0" fillId="0" borderId="0" xfId="0"/>
    <xf numFmtId="0" fontId="3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4" fillId="3" borderId="19" xfId="1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wrapText="1"/>
    </xf>
    <xf numFmtId="0" fontId="5" fillId="0" borderId="19" xfId="0" applyFont="1" applyBorder="1" applyAlignment="1">
      <alignment vertical="top" wrapText="1"/>
    </xf>
    <xf numFmtId="0" fontId="4" fillId="3" borderId="29" xfId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top"/>
    </xf>
    <xf numFmtId="0" fontId="3" fillId="0" borderId="19" xfId="0" applyFont="1" applyBorder="1" applyAlignment="1">
      <alignment horizontal="left" wrapText="1"/>
    </xf>
    <xf numFmtId="0" fontId="3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3" fontId="5" fillId="2" borderId="18" xfId="0" applyNumberFormat="1" applyFont="1" applyFill="1" applyBorder="1" applyAlignment="1">
      <alignment horizontal="center" wrapText="1"/>
    </xf>
    <xf numFmtId="3" fontId="3" fillId="2" borderId="28" xfId="0" applyNumberFormat="1" applyFont="1" applyFill="1" applyBorder="1" applyAlignment="1">
      <alignment horizontal="center" wrapText="1"/>
    </xf>
    <xf numFmtId="3" fontId="5" fillId="2" borderId="19" xfId="0" applyNumberFormat="1" applyFont="1" applyFill="1" applyBorder="1" applyAlignment="1">
      <alignment horizontal="center" wrapText="1"/>
    </xf>
    <xf numFmtId="3" fontId="3" fillId="2" borderId="19" xfId="0" applyNumberFormat="1" applyFont="1" applyFill="1" applyBorder="1" applyAlignment="1">
      <alignment horizontal="center" wrapText="1"/>
    </xf>
    <xf numFmtId="3" fontId="5" fillId="2" borderId="28" xfId="0" applyNumberFormat="1" applyFont="1" applyFill="1" applyBorder="1" applyAlignment="1">
      <alignment horizontal="center" wrapText="1"/>
    </xf>
    <xf numFmtId="3" fontId="5" fillId="3" borderId="19" xfId="0" applyNumberFormat="1" applyFont="1" applyFill="1" applyBorder="1" applyAlignment="1">
      <alignment horizontal="center" wrapText="1"/>
    </xf>
    <xf numFmtId="3" fontId="5" fillId="2" borderId="23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29" xfId="0" applyNumberFormat="1" applyFont="1" applyFill="1" applyBorder="1" applyAlignment="1">
      <alignment horizontal="center" wrapText="1"/>
    </xf>
    <xf numFmtId="3" fontId="3" fillId="2" borderId="23" xfId="0" applyNumberFormat="1" applyFont="1" applyFill="1" applyBorder="1" applyAlignment="1">
      <alignment horizontal="center" wrapText="1"/>
    </xf>
    <xf numFmtId="3" fontId="5" fillId="2" borderId="31" xfId="0" applyNumberFormat="1" applyFont="1" applyFill="1" applyBorder="1" applyAlignment="1">
      <alignment horizontal="center" wrapText="1"/>
    </xf>
    <xf numFmtId="3" fontId="3" fillId="2" borderId="32" xfId="0" applyNumberFormat="1" applyFont="1" applyFill="1" applyBorder="1" applyAlignment="1">
      <alignment horizontal="center" wrapText="1"/>
    </xf>
    <xf numFmtId="0" fontId="3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4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4" fontId="8" fillId="0" borderId="0" xfId="0" applyNumberFormat="1" applyFont="1"/>
    <xf numFmtId="0" fontId="5" fillId="0" borderId="12" xfId="0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top"/>
    </xf>
    <xf numFmtId="3" fontId="8" fillId="0" borderId="10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top"/>
    </xf>
    <xf numFmtId="3" fontId="8" fillId="0" borderId="15" xfId="0" applyNumberFormat="1" applyFont="1" applyBorder="1" applyAlignment="1">
      <alignment horizontal="center" vertical="top"/>
    </xf>
    <xf numFmtId="3" fontId="8" fillId="0" borderId="30" xfId="0" applyNumberFormat="1" applyFont="1" applyBorder="1" applyAlignment="1">
      <alignment horizontal="center" vertical="top"/>
    </xf>
    <xf numFmtId="3" fontId="8" fillId="0" borderId="22" xfId="0" applyNumberFormat="1" applyFont="1" applyBorder="1" applyAlignment="1">
      <alignment horizontal="center" vertical="top"/>
    </xf>
    <xf numFmtId="0" fontId="5" fillId="0" borderId="19" xfId="0" applyFont="1" applyBorder="1" applyAlignment="1">
      <alignment vertical="center" wrapText="1"/>
    </xf>
    <xf numFmtId="3" fontId="8" fillId="0" borderId="0" xfId="0" applyNumberFormat="1" applyFont="1"/>
    <xf numFmtId="3" fontId="3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3" fontId="8" fillId="0" borderId="29" xfId="0" applyNumberFormat="1" applyFont="1" applyBorder="1" applyAlignment="1">
      <alignment horizontal="center" vertical="top"/>
    </xf>
    <xf numFmtId="3" fontId="8" fillId="0" borderId="25" xfId="0" applyNumberFormat="1" applyFont="1" applyBorder="1" applyAlignment="1">
      <alignment horizontal="center" vertical="top"/>
    </xf>
    <xf numFmtId="0" fontId="8" fillId="0" borderId="5" xfId="0" applyFont="1" applyBorder="1"/>
    <xf numFmtId="3" fontId="8" fillId="0" borderId="18" xfId="0" applyNumberFormat="1" applyFont="1" applyBorder="1" applyAlignment="1">
      <alignment horizontal="center" vertical="top"/>
    </xf>
    <xf numFmtId="3" fontId="8" fillId="0" borderId="24" xfId="0" applyNumberFormat="1" applyFont="1" applyBorder="1" applyAlignment="1">
      <alignment horizontal="center" vertical="top"/>
    </xf>
    <xf numFmtId="3" fontId="8" fillId="0" borderId="23" xfId="0" applyNumberFormat="1" applyFont="1" applyBorder="1" applyAlignment="1">
      <alignment horizontal="center" vertical="top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4" fontId="8" fillId="0" borderId="0" xfId="0" applyNumberFormat="1" applyFont="1"/>
    <xf numFmtId="0" fontId="3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165" fontId="7" fillId="0" borderId="5" xfId="0" applyNumberFormat="1" applyFont="1" applyFill="1" applyBorder="1" applyAlignment="1" applyProtection="1">
      <alignment horizontal="center"/>
      <protection locked="0"/>
    </xf>
  </cellXfs>
  <cellStyles count="3">
    <cellStyle name="Normal_Доходи" xfId="1"/>
    <cellStyle name="Звичайни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abSelected="1" view="pageBreakPreview" zoomScale="60" zoomScaleNormal="100" workbookViewId="0">
      <selection activeCell="B18" sqref="B18"/>
    </sheetView>
  </sheetViews>
  <sheetFormatPr defaultRowHeight="13.2" x14ac:dyDescent="0.25"/>
  <cols>
    <col min="1" max="1" width="22.5546875" style="29" customWidth="1"/>
    <col min="2" max="2" width="69.88671875" style="29" customWidth="1"/>
    <col min="3" max="3" width="19.88671875" style="29" customWidth="1"/>
    <col min="4" max="4" width="19.109375" style="29" customWidth="1"/>
    <col min="5" max="5" width="16.88671875" style="29" customWidth="1"/>
    <col min="6" max="6" width="17.33203125" style="29" customWidth="1"/>
    <col min="7" max="7" width="15.6640625" style="29" customWidth="1"/>
    <col min="8" max="8" width="8.88671875" style="29"/>
    <col min="9" max="9" width="13.44140625" style="29" customWidth="1"/>
    <col min="10" max="10" width="10.5546875" style="29" bestFit="1" customWidth="1"/>
    <col min="11" max="11" width="11.109375" style="29" bestFit="1" customWidth="1"/>
    <col min="12" max="16384" width="8.88671875" style="29"/>
  </cols>
  <sheetData>
    <row r="1" spans="1:8" ht="16.8" x14ac:dyDescent="0.25">
      <c r="D1" s="82" t="s">
        <v>0</v>
      </c>
      <c r="E1" s="82"/>
      <c r="F1" s="82"/>
      <c r="G1" s="82"/>
    </row>
    <row r="2" spans="1:8" ht="20.25" customHeight="1" x14ac:dyDescent="0.25">
      <c r="D2" s="83" t="s">
        <v>154</v>
      </c>
      <c r="E2" s="83"/>
      <c r="F2" s="83"/>
      <c r="G2" s="83"/>
    </row>
    <row r="3" spans="1:8" ht="20.25" customHeight="1" x14ac:dyDescent="0.25">
      <c r="D3" s="83" t="s">
        <v>157</v>
      </c>
      <c r="E3" s="83"/>
      <c r="F3" s="83"/>
      <c r="G3" s="83"/>
    </row>
    <row r="4" spans="1:8" ht="8.4" customHeight="1" x14ac:dyDescent="0.25">
      <c r="D4" s="84"/>
      <c r="E4" s="84"/>
    </row>
    <row r="5" spans="1:8" ht="16.8" x14ac:dyDescent="0.25">
      <c r="A5" s="75" t="s">
        <v>1</v>
      </c>
      <c r="B5" s="75"/>
      <c r="C5" s="75"/>
      <c r="D5" s="75"/>
      <c r="E5" s="75"/>
      <c r="F5" s="75"/>
      <c r="G5" s="75"/>
    </row>
    <row r="7" spans="1:8" ht="15.6" x14ac:dyDescent="0.25">
      <c r="A7" s="76" t="s">
        <v>153</v>
      </c>
      <c r="B7" s="77"/>
      <c r="C7" s="77"/>
      <c r="D7" s="77"/>
      <c r="E7" s="77"/>
      <c r="F7" s="77"/>
      <c r="G7" s="77"/>
    </row>
    <row r="8" spans="1:8" ht="16.2" thickBot="1" x14ac:dyDescent="0.3">
      <c r="G8" s="1" t="s">
        <v>158</v>
      </c>
    </row>
    <row r="9" spans="1:8" ht="60.6" customHeight="1" thickBot="1" x14ac:dyDescent="0.3">
      <c r="A9" s="30" t="s">
        <v>159</v>
      </c>
      <c r="B9" s="2" t="s">
        <v>160</v>
      </c>
      <c r="C9" s="2" t="s">
        <v>75</v>
      </c>
      <c r="D9" s="2" t="s">
        <v>155</v>
      </c>
      <c r="E9" s="2" t="s">
        <v>80</v>
      </c>
      <c r="F9" s="2" t="s">
        <v>81</v>
      </c>
      <c r="G9" s="2" t="s">
        <v>82</v>
      </c>
    </row>
    <row r="10" spans="1:8" ht="18" customHeight="1" thickBot="1" x14ac:dyDescent="0.3">
      <c r="A10" s="31" t="s">
        <v>83</v>
      </c>
      <c r="B10" s="31" t="s">
        <v>84</v>
      </c>
      <c r="C10" s="31" t="s">
        <v>85</v>
      </c>
      <c r="D10" s="31" t="s">
        <v>86</v>
      </c>
      <c r="E10" s="31" t="s">
        <v>87</v>
      </c>
      <c r="F10" s="31" t="s">
        <v>88</v>
      </c>
      <c r="G10" s="31" t="s">
        <v>89</v>
      </c>
    </row>
    <row r="11" spans="1:8" ht="27" customHeight="1" thickBot="1" x14ac:dyDescent="0.3">
      <c r="A11" s="78" t="s">
        <v>7</v>
      </c>
      <c r="B11" s="79"/>
      <c r="C11" s="79"/>
      <c r="D11" s="79"/>
      <c r="E11" s="79"/>
      <c r="F11" s="79"/>
      <c r="G11" s="80"/>
    </row>
    <row r="12" spans="1:8" ht="15.6" x14ac:dyDescent="0.3">
      <c r="A12" s="32">
        <v>41020100</v>
      </c>
      <c r="B12" s="7" t="s">
        <v>2</v>
      </c>
      <c r="C12" s="15">
        <f>C13</f>
        <v>145863100</v>
      </c>
      <c r="D12" s="15">
        <f>D13</f>
        <v>157183300</v>
      </c>
      <c r="E12" s="15">
        <f>E13</f>
        <v>122994900</v>
      </c>
      <c r="F12" s="15">
        <f>F13</f>
        <v>138711000</v>
      </c>
      <c r="G12" s="25">
        <f>G13</f>
        <v>168666200</v>
      </c>
      <c r="H12" s="33"/>
    </row>
    <row r="13" spans="1:8" ht="15.6" x14ac:dyDescent="0.3">
      <c r="A13" s="34">
        <v>99000000000</v>
      </c>
      <c r="B13" s="11" t="s">
        <v>156</v>
      </c>
      <c r="C13" s="16">
        <v>145863100</v>
      </c>
      <c r="D13" s="16">
        <v>157183300</v>
      </c>
      <c r="E13" s="16">
        <v>122994900</v>
      </c>
      <c r="F13" s="16">
        <v>138711000</v>
      </c>
      <c r="G13" s="26">
        <v>168666200</v>
      </c>
      <c r="H13" s="35"/>
    </row>
    <row r="14" spans="1:8" ht="52.2" customHeight="1" x14ac:dyDescent="0.3">
      <c r="A14" s="36">
        <v>41020200</v>
      </c>
      <c r="B14" s="8" t="s">
        <v>3</v>
      </c>
      <c r="C14" s="17">
        <v>344400200</v>
      </c>
      <c r="D14" s="17">
        <v>256191600</v>
      </c>
      <c r="E14" s="17">
        <f>E15</f>
        <v>124895000</v>
      </c>
      <c r="F14" s="17">
        <f>F15</f>
        <v>124895000</v>
      </c>
      <c r="G14" s="21">
        <f>G15</f>
        <v>124895000</v>
      </c>
      <c r="H14" s="33"/>
    </row>
    <row r="15" spans="1:8" ht="19.5" customHeight="1" x14ac:dyDescent="0.3">
      <c r="A15" s="34">
        <v>99000000000</v>
      </c>
      <c r="B15" s="11" t="s">
        <v>156</v>
      </c>
      <c r="C15" s="18">
        <v>344400200</v>
      </c>
      <c r="D15" s="18">
        <v>256191600</v>
      </c>
      <c r="E15" s="18">
        <v>124895000</v>
      </c>
      <c r="F15" s="18">
        <v>124895000</v>
      </c>
      <c r="G15" s="24">
        <v>124895000</v>
      </c>
      <c r="H15" s="35"/>
    </row>
    <row r="16" spans="1:8" ht="64.5" customHeight="1" x14ac:dyDescent="0.3">
      <c r="A16" s="36">
        <v>41030400</v>
      </c>
      <c r="B16" s="8" t="s">
        <v>90</v>
      </c>
      <c r="C16" s="17">
        <v>48144000</v>
      </c>
      <c r="D16" s="17"/>
      <c r="E16" s="37"/>
      <c r="F16" s="37"/>
      <c r="G16" s="38"/>
      <c r="H16" s="35"/>
    </row>
    <row r="17" spans="1:8" ht="17.25" customHeight="1" x14ac:dyDescent="0.3">
      <c r="A17" s="39">
        <v>99000000000</v>
      </c>
      <c r="B17" s="12" t="s">
        <v>156</v>
      </c>
      <c r="C17" s="18">
        <f>C16</f>
        <v>48144000</v>
      </c>
      <c r="D17" s="18"/>
      <c r="E17" s="37"/>
      <c r="F17" s="37"/>
      <c r="G17" s="38"/>
      <c r="H17" s="35"/>
    </row>
    <row r="18" spans="1:8" ht="275.39999999999998" customHeight="1" x14ac:dyDescent="0.3">
      <c r="A18" s="36">
        <v>41030500</v>
      </c>
      <c r="B18" s="8" t="s">
        <v>91</v>
      </c>
      <c r="C18" s="17">
        <v>765851</v>
      </c>
      <c r="D18" s="17"/>
      <c r="E18" s="37"/>
      <c r="F18" s="37"/>
      <c r="G18" s="38"/>
      <c r="H18" s="35"/>
    </row>
    <row r="19" spans="1:8" ht="21" customHeight="1" x14ac:dyDescent="0.3">
      <c r="A19" s="39">
        <v>99000000000</v>
      </c>
      <c r="B19" s="13" t="s">
        <v>156</v>
      </c>
      <c r="C19" s="18">
        <f>C18</f>
        <v>765851</v>
      </c>
      <c r="D19" s="18"/>
      <c r="E19" s="37"/>
      <c r="F19" s="37"/>
      <c r="G19" s="38"/>
      <c r="H19" s="35"/>
    </row>
    <row r="20" spans="1:8" ht="87.6" customHeight="1" x14ac:dyDescent="0.3">
      <c r="A20" s="36">
        <v>41031900</v>
      </c>
      <c r="B20" s="8" t="s">
        <v>92</v>
      </c>
      <c r="C20" s="17">
        <v>6749124.3099999996</v>
      </c>
      <c r="D20" s="17"/>
      <c r="E20" s="37"/>
      <c r="F20" s="37"/>
      <c r="G20" s="38"/>
      <c r="H20" s="35"/>
    </row>
    <row r="21" spans="1:8" ht="21.75" customHeight="1" x14ac:dyDescent="0.3">
      <c r="A21" s="39">
        <v>99000000000</v>
      </c>
      <c r="B21" s="13" t="s">
        <v>156</v>
      </c>
      <c r="C21" s="18">
        <f>C20</f>
        <v>6749124.3099999996</v>
      </c>
      <c r="D21" s="17"/>
      <c r="E21" s="37"/>
      <c r="F21" s="37"/>
      <c r="G21" s="38"/>
      <c r="H21" s="35"/>
    </row>
    <row r="22" spans="1:8" ht="33.75" customHeight="1" x14ac:dyDescent="0.3">
      <c r="A22" s="36">
        <v>41032700</v>
      </c>
      <c r="B22" s="8" t="s">
        <v>93</v>
      </c>
      <c r="C22" s="17">
        <v>19440000</v>
      </c>
      <c r="D22" s="17"/>
      <c r="E22" s="37"/>
      <c r="F22" s="37"/>
      <c r="G22" s="38"/>
      <c r="H22" s="35"/>
    </row>
    <row r="23" spans="1:8" ht="22.5" customHeight="1" x14ac:dyDescent="0.3">
      <c r="A23" s="39">
        <v>99000000000</v>
      </c>
      <c r="B23" s="13" t="s">
        <v>156</v>
      </c>
      <c r="C23" s="18">
        <f>C22</f>
        <v>19440000</v>
      </c>
      <c r="D23" s="17"/>
      <c r="E23" s="37"/>
      <c r="F23" s="37"/>
      <c r="G23" s="38"/>
      <c r="H23" s="35"/>
    </row>
    <row r="24" spans="1:8" ht="52.8" customHeight="1" x14ac:dyDescent="0.3">
      <c r="A24" s="36">
        <v>41033000</v>
      </c>
      <c r="B24" s="4" t="s">
        <v>4</v>
      </c>
      <c r="C24" s="17">
        <v>96346795.019999996</v>
      </c>
      <c r="D24" s="17">
        <v>110717300</v>
      </c>
      <c r="E24" s="37"/>
      <c r="F24" s="37"/>
      <c r="G24" s="38"/>
      <c r="H24" s="35"/>
    </row>
    <row r="25" spans="1:8" ht="15.6" x14ac:dyDescent="0.3">
      <c r="A25" s="39">
        <v>99000000000</v>
      </c>
      <c r="B25" s="13" t="s">
        <v>156</v>
      </c>
      <c r="C25" s="18">
        <f>C24</f>
        <v>96346795.019999996</v>
      </c>
      <c r="D25" s="18">
        <f>D24</f>
        <v>110717300</v>
      </c>
      <c r="E25" s="37"/>
      <c r="F25" s="37"/>
      <c r="G25" s="38"/>
      <c r="H25" s="35"/>
    </row>
    <row r="26" spans="1:8" ht="54" customHeight="1" x14ac:dyDescent="0.3">
      <c r="A26" s="36">
        <v>41033800</v>
      </c>
      <c r="B26" s="4" t="s">
        <v>94</v>
      </c>
      <c r="C26" s="17">
        <v>4561000</v>
      </c>
      <c r="D26" s="17"/>
      <c r="E26" s="37"/>
      <c r="F26" s="37"/>
      <c r="G26" s="38"/>
      <c r="H26" s="35"/>
    </row>
    <row r="27" spans="1:8" ht="21" customHeight="1" x14ac:dyDescent="0.3">
      <c r="A27" s="39">
        <v>99000000000</v>
      </c>
      <c r="B27" s="13" t="s">
        <v>156</v>
      </c>
      <c r="C27" s="18">
        <f>C26</f>
        <v>4561000</v>
      </c>
      <c r="D27" s="17"/>
      <c r="E27" s="37"/>
      <c r="F27" s="37"/>
      <c r="G27" s="38"/>
      <c r="H27" s="35"/>
    </row>
    <row r="28" spans="1:8" ht="21" customHeight="1" x14ac:dyDescent="0.3">
      <c r="A28" s="36">
        <v>41033900</v>
      </c>
      <c r="B28" s="14" t="s">
        <v>11</v>
      </c>
      <c r="C28" s="17">
        <v>302772100</v>
      </c>
      <c r="D28" s="17">
        <v>345362800</v>
      </c>
      <c r="E28" s="17">
        <f>E29</f>
        <v>376918500</v>
      </c>
      <c r="F28" s="17">
        <f>F29</f>
        <v>412818100</v>
      </c>
      <c r="G28" s="21">
        <f>G29</f>
        <v>440988500</v>
      </c>
      <c r="H28" s="33"/>
    </row>
    <row r="29" spans="1:8" ht="21" customHeight="1" x14ac:dyDescent="0.3">
      <c r="A29" s="39">
        <v>99000000000</v>
      </c>
      <c r="B29" s="13" t="s">
        <v>156</v>
      </c>
      <c r="C29" s="18">
        <f>C28</f>
        <v>302772100</v>
      </c>
      <c r="D29" s="18">
        <f>D28</f>
        <v>345362800</v>
      </c>
      <c r="E29" s="18">
        <v>376918500</v>
      </c>
      <c r="F29" s="18">
        <v>412818100</v>
      </c>
      <c r="G29" s="24">
        <v>440988500</v>
      </c>
      <c r="H29" s="35"/>
    </row>
    <row r="30" spans="1:8" ht="26.25" customHeight="1" x14ac:dyDescent="0.3">
      <c r="A30" s="40">
        <v>41034200</v>
      </c>
      <c r="B30" s="14" t="s">
        <v>95</v>
      </c>
      <c r="C30" s="19">
        <v>219438710.63999999</v>
      </c>
      <c r="D30" s="17"/>
      <c r="E30" s="41"/>
      <c r="F30" s="41"/>
      <c r="G30" s="42"/>
      <c r="H30" s="35"/>
    </row>
    <row r="31" spans="1:8" ht="21" customHeight="1" x14ac:dyDescent="0.3">
      <c r="A31" s="39">
        <v>99000000000</v>
      </c>
      <c r="B31" s="13" t="s">
        <v>156</v>
      </c>
      <c r="C31" s="18">
        <f>C30</f>
        <v>219438710.63999999</v>
      </c>
      <c r="D31" s="17"/>
      <c r="E31" s="41"/>
      <c r="F31" s="41"/>
      <c r="G31" s="42"/>
      <c r="H31" s="35"/>
    </row>
    <row r="32" spans="1:8" ht="88.8" customHeight="1" x14ac:dyDescent="0.3">
      <c r="A32" s="36">
        <v>41034400</v>
      </c>
      <c r="B32" s="4" t="s">
        <v>5</v>
      </c>
      <c r="C32" s="17">
        <v>33195782</v>
      </c>
      <c r="D32" s="17">
        <v>40262000</v>
      </c>
      <c r="E32" s="17">
        <f>E33</f>
        <v>39151000</v>
      </c>
      <c r="F32" s="17">
        <f>F33</f>
        <v>40189400</v>
      </c>
      <c r="G32" s="21">
        <f>G33</f>
        <v>41663900</v>
      </c>
      <c r="H32" s="33"/>
    </row>
    <row r="33" spans="1:8" ht="21.75" customHeight="1" x14ac:dyDescent="0.3">
      <c r="A33" s="39">
        <v>99000000000</v>
      </c>
      <c r="B33" s="13" t="s">
        <v>156</v>
      </c>
      <c r="C33" s="18">
        <f>C32</f>
        <v>33195782</v>
      </c>
      <c r="D33" s="18">
        <f>D32</f>
        <v>40262000</v>
      </c>
      <c r="E33" s="18">
        <v>39151000</v>
      </c>
      <c r="F33" s="18">
        <v>40189400</v>
      </c>
      <c r="G33" s="24">
        <v>41663900</v>
      </c>
      <c r="H33" s="35"/>
    </row>
    <row r="34" spans="1:8" ht="46.5" customHeight="1" x14ac:dyDescent="0.3">
      <c r="A34" s="36">
        <v>410345000</v>
      </c>
      <c r="B34" s="4" t="s">
        <v>71</v>
      </c>
      <c r="C34" s="17">
        <v>10588188</v>
      </c>
      <c r="D34" s="17">
        <v>1880000</v>
      </c>
      <c r="E34" s="37"/>
      <c r="F34" s="37"/>
      <c r="G34" s="38"/>
      <c r="H34" s="35"/>
    </row>
    <row r="35" spans="1:8" ht="21" customHeight="1" x14ac:dyDescent="0.3">
      <c r="A35" s="39">
        <v>99000000000</v>
      </c>
      <c r="B35" s="13" t="s">
        <v>156</v>
      </c>
      <c r="C35" s="18">
        <f>C34</f>
        <v>10588188</v>
      </c>
      <c r="D35" s="18">
        <f>D34</f>
        <v>1880000</v>
      </c>
      <c r="E35" s="37"/>
      <c r="F35" s="37"/>
      <c r="G35" s="38"/>
      <c r="H35" s="35"/>
    </row>
    <row r="36" spans="1:8" ht="133.80000000000001" customHeight="1" x14ac:dyDescent="0.3">
      <c r="A36" s="36">
        <v>41034700</v>
      </c>
      <c r="B36" s="4" t="s">
        <v>96</v>
      </c>
      <c r="C36" s="19">
        <v>10888500</v>
      </c>
      <c r="D36" s="17"/>
      <c r="E36" s="37"/>
      <c r="F36" s="37"/>
      <c r="G36" s="38"/>
      <c r="H36" s="35"/>
    </row>
    <row r="37" spans="1:8" ht="23.25" customHeight="1" x14ac:dyDescent="0.3">
      <c r="A37" s="39">
        <v>99000000000</v>
      </c>
      <c r="B37" s="13" t="s">
        <v>156</v>
      </c>
      <c r="C37" s="18">
        <f>C36</f>
        <v>10888500</v>
      </c>
      <c r="D37" s="17"/>
      <c r="E37" s="37"/>
      <c r="F37" s="37"/>
      <c r="G37" s="38"/>
      <c r="H37" s="35"/>
    </row>
    <row r="38" spans="1:8" ht="57" customHeight="1" x14ac:dyDescent="0.3">
      <c r="A38" s="36">
        <v>41035100</v>
      </c>
      <c r="B38" s="4" t="s">
        <v>97</v>
      </c>
      <c r="C38" s="19">
        <v>7646622.8600000003</v>
      </c>
      <c r="D38" s="17"/>
      <c r="E38" s="37"/>
      <c r="F38" s="37"/>
      <c r="G38" s="38"/>
      <c r="H38" s="35"/>
    </row>
    <row r="39" spans="1:8" ht="22.5" customHeight="1" x14ac:dyDescent="0.3">
      <c r="A39" s="39">
        <v>99000000000</v>
      </c>
      <c r="B39" s="13" t="s">
        <v>156</v>
      </c>
      <c r="C39" s="16">
        <f>C38</f>
        <v>7646622.8600000003</v>
      </c>
      <c r="D39" s="17"/>
      <c r="E39" s="37"/>
      <c r="F39" s="37"/>
      <c r="G39" s="38"/>
      <c r="H39" s="35"/>
    </row>
    <row r="40" spans="1:8" ht="36.6" customHeight="1" x14ac:dyDescent="0.3">
      <c r="A40" s="36">
        <v>41035400</v>
      </c>
      <c r="B40" s="9" t="s">
        <v>6</v>
      </c>
      <c r="C40" s="19">
        <v>22556200</v>
      </c>
      <c r="D40" s="17">
        <v>23719000</v>
      </c>
      <c r="E40" s="37"/>
      <c r="F40" s="37"/>
      <c r="G40" s="38"/>
      <c r="H40" s="35"/>
    </row>
    <row r="41" spans="1:8" ht="23.25" customHeight="1" x14ac:dyDescent="0.3">
      <c r="A41" s="39">
        <v>99000000000</v>
      </c>
      <c r="B41" s="13" t="s">
        <v>156</v>
      </c>
      <c r="C41" s="16">
        <f>C40</f>
        <v>22556200</v>
      </c>
      <c r="D41" s="18">
        <f>D40</f>
        <v>23719000</v>
      </c>
      <c r="E41" s="37"/>
      <c r="F41" s="37"/>
      <c r="G41" s="38"/>
      <c r="H41" s="35"/>
    </row>
    <row r="42" spans="1:8" ht="32.25" customHeight="1" x14ac:dyDescent="0.3">
      <c r="A42" s="36">
        <v>41035700</v>
      </c>
      <c r="B42" s="4" t="s">
        <v>72</v>
      </c>
      <c r="C42" s="19"/>
      <c r="D42" s="17">
        <v>65000000</v>
      </c>
      <c r="E42" s="37"/>
      <c r="F42" s="37"/>
      <c r="G42" s="38"/>
      <c r="H42" s="35"/>
    </row>
    <row r="43" spans="1:8" ht="22.5" customHeight="1" x14ac:dyDescent="0.3">
      <c r="A43" s="39">
        <v>99000000000</v>
      </c>
      <c r="B43" s="13" t="s">
        <v>156</v>
      </c>
      <c r="C43" s="19"/>
      <c r="D43" s="18">
        <f>D42</f>
        <v>65000000</v>
      </c>
      <c r="E43" s="37"/>
      <c r="F43" s="37"/>
      <c r="G43" s="38"/>
      <c r="H43" s="35"/>
    </row>
    <row r="44" spans="1:8" ht="73.8" customHeight="1" x14ac:dyDescent="0.3">
      <c r="A44" s="36">
        <v>41035900</v>
      </c>
      <c r="B44" s="4" t="s">
        <v>73</v>
      </c>
      <c r="C44" s="17"/>
      <c r="D44" s="17">
        <v>40113900</v>
      </c>
      <c r="E44" s="37"/>
      <c r="F44" s="37"/>
      <c r="G44" s="38"/>
      <c r="H44" s="35"/>
    </row>
    <row r="45" spans="1:8" ht="21.75" customHeight="1" x14ac:dyDescent="0.3">
      <c r="A45" s="39">
        <v>99000000000</v>
      </c>
      <c r="B45" s="13" t="s">
        <v>156</v>
      </c>
      <c r="C45" s="17"/>
      <c r="D45" s="16">
        <f>D44</f>
        <v>40113900</v>
      </c>
      <c r="E45" s="43"/>
      <c r="F45" s="43"/>
      <c r="G45" s="44"/>
      <c r="H45" s="35"/>
    </row>
    <row r="46" spans="1:8" ht="120" customHeight="1" x14ac:dyDescent="0.3">
      <c r="A46" s="36">
        <v>41036000</v>
      </c>
      <c r="B46" s="4" t="s">
        <v>98</v>
      </c>
      <c r="C46" s="17">
        <v>6751680</v>
      </c>
      <c r="D46" s="19"/>
      <c r="E46" s="43"/>
      <c r="F46" s="43"/>
      <c r="G46" s="44"/>
      <c r="H46" s="35"/>
    </row>
    <row r="47" spans="1:8" ht="24" customHeight="1" x14ac:dyDescent="0.3">
      <c r="A47" s="39">
        <v>99000000000</v>
      </c>
      <c r="B47" s="13" t="s">
        <v>156</v>
      </c>
      <c r="C47" s="18">
        <f>C46</f>
        <v>6751680</v>
      </c>
      <c r="D47" s="17"/>
      <c r="E47" s="37"/>
      <c r="F47" s="37"/>
      <c r="G47" s="38"/>
      <c r="H47" s="35"/>
    </row>
    <row r="48" spans="1:8" ht="222" customHeight="1" x14ac:dyDescent="0.3">
      <c r="A48" s="36">
        <v>41036100</v>
      </c>
      <c r="B48" s="4" t="s">
        <v>99</v>
      </c>
      <c r="C48" s="19">
        <v>2668068</v>
      </c>
      <c r="D48" s="19"/>
      <c r="E48" s="43"/>
      <c r="F48" s="43"/>
      <c r="G48" s="44"/>
      <c r="H48" s="35"/>
    </row>
    <row r="49" spans="1:8" ht="24" customHeight="1" x14ac:dyDescent="0.3">
      <c r="A49" s="39">
        <v>99000000000</v>
      </c>
      <c r="B49" s="13" t="s">
        <v>156</v>
      </c>
      <c r="C49" s="16">
        <f>C48</f>
        <v>2668068</v>
      </c>
      <c r="D49" s="19"/>
      <c r="E49" s="43"/>
      <c r="F49" s="43"/>
      <c r="G49" s="44"/>
      <c r="H49" s="35"/>
    </row>
    <row r="50" spans="1:8" ht="198" customHeight="1" x14ac:dyDescent="0.3">
      <c r="A50" s="36">
        <v>41036400</v>
      </c>
      <c r="B50" s="4" t="s">
        <v>100</v>
      </c>
      <c r="C50" s="19">
        <v>758308</v>
      </c>
      <c r="D50" s="19"/>
      <c r="E50" s="43"/>
      <c r="F50" s="43"/>
      <c r="G50" s="44"/>
      <c r="H50" s="35"/>
    </row>
    <row r="51" spans="1:8" ht="23.25" customHeight="1" x14ac:dyDescent="0.3">
      <c r="A51" s="39">
        <v>99000000000</v>
      </c>
      <c r="B51" s="13" t="s">
        <v>156</v>
      </c>
      <c r="C51" s="16">
        <f>C50</f>
        <v>758308</v>
      </c>
      <c r="D51" s="19"/>
      <c r="E51" s="43"/>
      <c r="F51" s="43"/>
      <c r="G51" s="44"/>
      <c r="H51" s="35"/>
    </row>
    <row r="52" spans="1:8" ht="48.75" customHeight="1" x14ac:dyDescent="0.3">
      <c r="A52" s="36">
        <v>41037000</v>
      </c>
      <c r="B52" s="4" t="s">
        <v>101</v>
      </c>
      <c r="C52" s="17">
        <v>66002763.409999996</v>
      </c>
      <c r="D52" s="17"/>
      <c r="E52" s="37"/>
      <c r="F52" s="37"/>
      <c r="G52" s="38"/>
      <c r="H52" s="35"/>
    </row>
    <row r="53" spans="1:8" ht="22.5" customHeight="1" x14ac:dyDescent="0.3">
      <c r="A53" s="39">
        <v>99000000000</v>
      </c>
      <c r="B53" s="13" t="s">
        <v>156</v>
      </c>
      <c r="C53" s="18">
        <f>C52</f>
        <v>66002763.409999996</v>
      </c>
      <c r="D53" s="17"/>
      <c r="E53" s="37"/>
      <c r="F53" s="37"/>
      <c r="G53" s="38"/>
      <c r="H53" s="35"/>
    </row>
    <row r="54" spans="1:8" ht="55.2" customHeight="1" x14ac:dyDescent="0.3">
      <c r="A54" s="36">
        <v>41037200</v>
      </c>
      <c r="B54" s="9" t="s">
        <v>74</v>
      </c>
      <c r="C54" s="17">
        <v>63677857.880000003</v>
      </c>
      <c r="D54" s="17"/>
      <c r="E54" s="37"/>
      <c r="F54" s="37"/>
      <c r="G54" s="38"/>
      <c r="H54" s="35"/>
    </row>
    <row r="55" spans="1:8" ht="27" customHeight="1" x14ac:dyDescent="0.3">
      <c r="A55" s="39">
        <v>99000000000</v>
      </c>
      <c r="B55" s="13" t="s">
        <v>156</v>
      </c>
      <c r="C55" s="18">
        <f>C54</f>
        <v>63677857.880000003</v>
      </c>
      <c r="D55" s="17"/>
      <c r="E55" s="37"/>
      <c r="F55" s="37"/>
      <c r="G55" s="38"/>
      <c r="H55" s="35"/>
    </row>
    <row r="56" spans="1:8" ht="137.4" customHeight="1" x14ac:dyDescent="0.3">
      <c r="A56" s="36">
        <v>41037800</v>
      </c>
      <c r="B56" s="9" t="s">
        <v>102</v>
      </c>
      <c r="C56" s="17">
        <v>46900000</v>
      </c>
      <c r="D56" s="17"/>
      <c r="E56" s="37"/>
      <c r="F56" s="37"/>
      <c r="G56" s="38"/>
      <c r="H56" s="35"/>
    </row>
    <row r="57" spans="1:8" ht="22.5" customHeight="1" x14ac:dyDescent="0.3">
      <c r="A57" s="39">
        <v>99000000000</v>
      </c>
      <c r="B57" s="13" t="s">
        <v>156</v>
      </c>
      <c r="C57" s="18">
        <f>C56</f>
        <v>46900000</v>
      </c>
      <c r="D57" s="17"/>
      <c r="E57" s="37"/>
      <c r="F57" s="37"/>
      <c r="G57" s="38"/>
      <c r="H57" s="35"/>
    </row>
    <row r="58" spans="1:8" ht="66.599999999999994" customHeight="1" x14ac:dyDescent="0.3">
      <c r="A58" s="36">
        <v>41050800</v>
      </c>
      <c r="B58" s="9" t="s">
        <v>103</v>
      </c>
      <c r="C58" s="20">
        <f>C60+C61</f>
        <v>7462895</v>
      </c>
      <c r="D58" s="17"/>
      <c r="E58" s="37"/>
      <c r="F58" s="37"/>
      <c r="G58" s="38"/>
      <c r="H58" s="35"/>
    </row>
    <row r="59" spans="1:8" ht="17.25" customHeight="1" x14ac:dyDescent="0.3">
      <c r="A59" s="36"/>
      <c r="B59" s="5" t="s">
        <v>76</v>
      </c>
      <c r="C59" s="20"/>
      <c r="D59" s="17"/>
      <c r="E59" s="37"/>
      <c r="F59" s="37"/>
      <c r="G59" s="38"/>
      <c r="H59" s="35"/>
    </row>
    <row r="60" spans="1:8" ht="18.75" customHeight="1" x14ac:dyDescent="0.3">
      <c r="A60" s="39">
        <v>17302200000</v>
      </c>
      <c r="B60" s="6" t="s">
        <v>108</v>
      </c>
      <c r="C60" s="18">
        <v>7062895</v>
      </c>
      <c r="D60" s="18"/>
      <c r="E60" s="37"/>
      <c r="F60" s="37"/>
      <c r="G60" s="38"/>
      <c r="H60" s="35"/>
    </row>
    <row r="61" spans="1:8" ht="18.75" customHeight="1" x14ac:dyDescent="0.3">
      <c r="A61" s="39">
        <v>17312200000</v>
      </c>
      <c r="B61" s="6" t="s">
        <v>109</v>
      </c>
      <c r="C61" s="18">
        <v>400000</v>
      </c>
      <c r="D61" s="18"/>
      <c r="E61" s="37"/>
      <c r="F61" s="37"/>
      <c r="G61" s="38"/>
      <c r="H61" s="35"/>
    </row>
    <row r="62" spans="1:8" ht="34.5" customHeight="1" x14ac:dyDescent="0.3">
      <c r="A62" s="36">
        <v>41051100</v>
      </c>
      <c r="B62" s="9" t="s">
        <v>69</v>
      </c>
      <c r="C62" s="20">
        <f>C64+C65+C66+C67</f>
        <v>4633977.72</v>
      </c>
      <c r="D62" s="17">
        <f>SUM(D65+D66)</f>
        <v>6910000</v>
      </c>
      <c r="E62" s="37"/>
      <c r="F62" s="37"/>
      <c r="G62" s="38"/>
      <c r="H62" s="35"/>
    </row>
    <row r="63" spans="1:8" ht="18.75" customHeight="1" x14ac:dyDescent="0.3">
      <c r="A63" s="36"/>
      <c r="B63" s="5" t="s">
        <v>76</v>
      </c>
      <c r="C63" s="20"/>
      <c r="D63" s="17"/>
      <c r="E63" s="37"/>
      <c r="F63" s="37"/>
      <c r="G63" s="38"/>
      <c r="H63" s="35"/>
    </row>
    <row r="64" spans="1:8" ht="18.75" customHeight="1" x14ac:dyDescent="0.3">
      <c r="A64" s="39">
        <v>17301200000</v>
      </c>
      <c r="B64" s="6" t="s">
        <v>106</v>
      </c>
      <c r="C64" s="18">
        <v>3500000</v>
      </c>
      <c r="D64" s="17"/>
      <c r="E64" s="37"/>
      <c r="F64" s="37"/>
      <c r="G64" s="38"/>
      <c r="H64" s="35"/>
    </row>
    <row r="65" spans="1:11" ht="18.75" customHeight="1" x14ac:dyDescent="0.3">
      <c r="A65" s="39">
        <v>17565000000</v>
      </c>
      <c r="B65" s="6" t="s">
        <v>66</v>
      </c>
      <c r="C65" s="37"/>
      <c r="D65" s="18">
        <v>5000000</v>
      </c>
      <c r="E65" s="37"/>
      <c r="F65" s="37"/>
      <c r="G65" s="38"/>
      <c r="H65" s="35"/>
    </row>
    <row r="66" spans="1:11" ht="20.100000000000001" customHeight="1" x14ac:dyDescent="0.3">
      <c r="A66" s="39">
        <v>17518000000</v>
      </c>
      <c r="B66" s="6" t="s">
        <v>39</v>
      </c>
      <c r="C66" s="18">
        <v>400000</v>
      </c>
      <c r="D66" s="18">
        <v>1910000</v>
      </c>
      <c r="E66" s="37"/>
      <c r="F66" s="37"/>
      <c r="G66" s="38"/>
      <c r="H66" s="35"/>
    </row>
    <row r="67" spans="1:11" ht="18.75" customHeight="1" x14ac:dyDescent="0.3">
      <c r="A67" s="39">
        <v>17530000000</v>
      </c>
      <c r="B67" s="6" t="s">
        <v>107</v>
      </c>
      <c r="C67" s="18">
        <v>733977.72</v>
      </c>
      <c r="D67" s="18"/>
      <c r="E67" s="37"/>
      <c r="F67" s="37"/>
      <c r="G67" s="38"/>
      <c r="H67" s="35"/>
    </row>
    <row r="68" spans="1:11" ht="70.8" customHeight="1" x14ac:dyDescent="0.3">
      <c r="A68" s="36">
        <v>41053500</v>
      </c>
      <c r="B68" s="9" t="s">
        <v>79</v>
      </c>
      <c r="C68" s="37"/>
      <c r="D68" s="17">
        <f>D70</f>
        <v>99000</v>
      </c>
      <c r="E68" s="37"/>
      <c r="F68" s="37"/>
      <c r="G68" s="38"/>
      <c r="H68" s="35"/>
    </row>
    <row r="69" spans="1:11" ht="18" customHeight="1" x14ac:dyDescent="0.3">
      <c r="A69" s="36"/>
      <c r="B69" s="5" t="s">
        <v>76</v>
      </c>
      <c r="C69" s="37"/>
      <c r="D69" s="17"/>
      <c r="E69" s="37"/>
      <c r="F69" s="37"/>
      <c r="G69" s="38"/>
      <c r="H69" s="35"/>
    </row>
    <row r="70" spans="1:11" ht="20.100000000000001" customHeight="1" x14ac:dyDescent="0.3">
      <c r="A70" s="39">
        <v>17524000000</v>
      </c>
      <c r="B70" s="6" t="s">
        <v>43</v>
      </c>
      <c r="C70" s="37"/>
      <c r="D70" s="18">
        <v>99000</v>
      </c>
      <c r="E70" s="37"/>
      <c r="F70" s="37"/>
      <c r="G70" s="38"/>
      <c r="H70" s="35"/>
    </row>
    <row r="71" spans="1:11" ht="27" customHeight="1" x14ac:dyDescent="0.3">
      <c r="A71" s="36">
        <v>41053900</v>
      </c>
      <c r="B71" s="9" t="s">
        <v>70</v>
      </c>
      <c r="C71" s="17">
        <f>SUM(C73:C117)</f>
        <v>7583586.2700000005</v>
      </c>
      <c r="D71" s="17">
        <f>SUM(D83:D117)</f>
        <v>15949500</v>
      </c>
      <c r="E71" s="17">
        <f>E100+E90+E94+E115+E109</f>
        <v>1079000</v>
      </c>
      <c r="F71" s="17">
        <f>F100+F90+F94+F115+F109</f>
        <v>1146675</v>
      </c>
      <c r="G71" s="21">
        <f>G100+G90+G94+G109</f>
        <v>129400</v>
      </c>
      <c r="H71" s="35"/>
      <c r="I71" s="46"/>
      <c r="J71" s="46"/>
      <c r="K71" s="46"/>
    </row>
    <row r="72" spans="1:11" ht="16.5" customHeight="1" x14ac:dyDescent="0.3">
      <c r="A72" s="36"/>
      <c r="B72" s="5" t="s">
        <v>76</v>
      </c>
      <c r="C72" s="17"/>
      <c r="D72" s="17"/>
      <c r="E72" s="47"/>
      <c r="F72" s="47"/>
      <c r="G72" s="38"/>
      <c r="H72" s="35"/>
    </row>
    <row r="73" spans="1:11" ht="18.75" customHeight="1" x14ac:dyDescent="0.3">
      <c r="A73" s="39" t="s">
        <v>139</v>
      </c>
      <c r="B73" s="48" t="s">
        <v>104</v>
      </c>
      <c r="C73" s="18">
        <f>309184+5574562.2+120470.5</f>
        <v>6004216.7000000002</v>
      </c>
      <c r="D73" s="17"/>
      <c r="E73" s="47"/>
      <c r="F73" s="47"/>
      <c r="G73" s="38"/>
      <c r="H73" s="35"/>
    </row>
    <row r="74" spans="1:11" ht="18" customHeight="1" x14ac:dyDescent="0.3">
      <c r="A74" s="39">
        <v>17301200000</v>
      </c>
      <c r="B74" s="48" t="s">
        <v>106</v>
      </c>
      <c r="C74" s="18">
        <f>52000+60627</f>
        <v>112627</v>
      </c>
      <c r="D74" s="17"/>
      <c r="E74" s="47"/>
      <c r="F74" s="47"/>
      <c r="G74" s="38"/>
      <c r="H74" s="35"/>
    </row>
    <row r="75" spans="1:11" ht="18.75" customHeight="1" x14ac:dyDescent="0.3">
      <c r="A75" s="39">
        <v>17302200000</v>
      </c>
      <c r="B75" s="48" t="s">
        <v>108</v>
      </c>
      <c r="C75" s="18">
        <v>39000</v>
      </c>
      <c r="D75" s="17"/>
      <c r="E75" s="47"/>
      <c r="F75" s="47"/>
      <c r="G75" s="38"/>
      <c r="H75" s="35"/>
    </row>
    <row r="76" spans="1:11" ht="20.100000000000001" customHeight="1" x14ac:dyDescent="0.3">
      <c r="A76" s="39" t="s">
        <v>141</v>
      </c>
      <c r="B76" s="48" t="s">
        <v>110</v>
      </c>
      <c r="C76" s="18">
        <f>42250+30000</f>
        <v>72250</v>
      </c>
      <c r="D76" s="17"/>
      <c r="E76" s="47"/>
      <c r="F76" s="47"/>
      <c r="G76" s="38"/>
      <c r="H76" s="35"/>
    </row>
    <row r="77" spans="1:11" ht="20.100000000000001" customHeight="1" x14ac:dyDescent="0.3">
      <c r="A77" s="39" t="s">
        <v>12</v>
      </c>
      <c r="B77" s="48" t="s">
        <v>13</v>
      </c>
      <c r="C77" s="18">
        <v>13000</v>
      </c>
      <c r="D77" s="17"/>
      <c r="E77" s="47"/>
      <c r="F77" s="47"/>
      <c r="G77" s="38"/>
      <c r="H77" s="35"/>
    </row>
    <row r="78" spans="1:11" ht="20.100000000000001" customHeight="1" x14ac:dyDescent="0.3">
      <c r="A78" s="39" t="s">
        <v>144</v>
      </c>
      <c r="B78" s="48" t="s">
        <v>113</v>
      </c>
      <c r="C78" s="18">
        <f>91000+25000+253200+57155</f>
        <v>426355</v>
      </c>
      <c r="D78" s="17"/>
      <c r="E78" s="47"/>
      <c r="F78" s="47"/>
      <c r="G78" s="38"/>
      <c r="H78" s="35"/>
    </row>
    <row r="79" spans="1:11" ht="20.100000000000001" customHeight="1" x14ac:dyDescent="0.3">
      <c r="A79" s="39" t="s">
        <v>145</v>
      </c>
      <c r="B79" s="48" t="s">
        <v>114</v>
      </c>
      <c r="C79" s="18">
        <f>50000</f>
        <v>50000</v>
      </c>
      <c r="D79" s="17"/>
      <c r="E79" s="47"/>
      <c r="F79" s="47"/>
      <c r="G79" s="38"/>
      <c r="H79" s="35"/>
    </row>
    <row r="80" spans="1:11" ht="20.100000000000001" customHeight="1" x14ac:dyDescent="0.3">
      <c r="A80" s="39" t="s">
        <v>14</v>
      </c>
      <c r="B80" s="48" t="s">
        <v>15</v>
      </c>
      <c r="C80" s="18">
        <v>49833</v>
      </c>
      <c r="D80" s="17"/>
      <c r="E80" s="47"/>
      <c r="F80" s="47"/>
      <c r="G80" s="38"/>
      <c r="H80" s="35"/>
    </row>
    <row r="81" spans="1:8" ht="20.100000000000001" customHeight="1" x14ac:dyDescent="0.3">
      <c r="A81" s="39" t="s">
        <v>147</v>
      </c>
      <c r="B81" s="48" t="s">
        <v>116</v>
      </c>
      <c r="C81" s="18">
        <f>150000+7531.57+132302</f>
        <v>289833.57</v>
      </c>
      <c r="D81" s="17"/>
      <c r="E81" s="47"/>
      <c r="F81" s="47"/>
      <c r="G81" s="38"/>
      <c r="H81" s="35"/>
    </row>
    <row r="82" spans="1:8" ht="20.100000000000001" customHeight="1" x14ac:dyDescent="0.3">
      <c r="A82" s="39" t="s">
        <v>148</v>
      </c>
      <c r="B82" s="48" t="s">
        <v>16</v>
      </c>
      <c r="C82" s="18">
        <f>48317+55925</f>
        <v>104242</v>
      </c>
      <c r="D82" s="17"/>
      <c r="E82" s="47"/>
      <c r="F82" s="47"/>
      <c r="G82" s="38"/>
      <c r="H82" s="35"/>
    </row>
    <row r="83" spans="1:8" ht="20.100000000000001" customHeight="1" x14ac:dyDescent="0.3">
      <c r="A83" s="39" t="s">
        <v>17</v>
      </c>
      <c r="B83" s="6" t="s">
        <v>18</v>
      </c>
      <c r="C83" s="18"/>
      <c r="D83" s="18">
        <v>1500000</v>
      </c>
      <c r="E83" s="37"/>
      <c r="F83" s="37"/>
      <c r="G83" s="38"/>
      <c r="H83" s="35"/>
    </row>
    <row r="84" spans="1:8" ht="20.100000000000001" customHeight="1" x14ac:dyDescent="0.3">
      <c r="A84" s="39" t="s">
        <v>19</v>
      </c>
      <c r="B84" s="6" t="s">
        <v>118</v>
      </c>
      <c r="C84" s="18"/>
      <c r="D84" s="18">
        <v>10000</v>
      </c>
      <c r="E84" s="37"/>
      <c r="F84" s="37"/>
      <c r="G84" s="38"/>
      <c r="H84" s="35"/>
    </row>
    <row r="85" spans="1:8" ht="20.100000000000001" customHeight="1" x14ac:dyDescent="0.3">
      <c r="A85" s="39" t="s">
        <v>20</v>
      </c>
      <c r="B85" s="6" t="s">
        <v>21</v>
      </c>
      <c r="C85" s="18"/>
      <c r="D85" s="18">
        <f>6500+70000</f>
        <v>76500</v>
      </c>
      <c r="E85" s="37"/>
      <c r="F85" s="37"/>
      <c r="G85" s="38"/>
      <c r="H85" s="35"/>
    </row>
    <row r="86" spans="1:8" ht="20.100000000000001" customHeight="1" x14ac:dyDescent="0.3">
      <c r="A86" s="39" t="s">
        <v>25</v>
      </c>
      <c r="B86" s="6" t="s">
        <v>120</v>
      </c>
      <c r="C86" s="18">
        <v>42260</v>
      </c>
      <c r="D86" s="18">
        <v>1000000</v>
      </c>
      <c r="E86" s="37"/>
      <c r="F86" s="37"/>
      <c r="G86" s="38"/>
      <c r="H86" s="35"/>
    </row>
    <row r="87" spans="1:8" ht="20.100000000000001" customHeight="1" x14ac:dyDescent="0.3">
      <c r="A87" s="39" t="s">
        <v>28</v>
      </c>
      <c r="B87" s="6" t="s">
        <v>124</v>
      </c>
      <c r="C87" s="18"/>
      <c r="D87" s="18">
        <v>13000</v>
      </c>
      <c r="E87" s="37"/>
      <c r="F87" s="37"/>
      <c r="G87" s="38"/>
      <c r="H87" s="35"/>
    </row>
    <row r="88" spans="1:8" ht="20.100000000000001" customHeight="1" x14ac:dyDescent="0.3">
      <c r="A88" s="39" t="s">
        <v>29</v>
      </c>
      <c r="B88" s="6" t="s">
        <v>123</v>
      </c>
      <c r="C88" s="18">
        <v>6500</v>
      </c>
      <c r="D88" s="18">
        <v>6500</v>
      </c>
      <c r="E88" s="37"/>
      <c r="F88" s="37"/>
      <c r="G88" s="38"/>
      <c r="H88" s="35"/>
    </row>
    <row r="89" spans="1:8" ht="20.100000000000001" customHeight="1" x14ac:dyDescent="0.3">
      <c r="A89" s="39" t="s">
        <v>30</v>
      </c>
      <c r="B89" s="6" t="s">
        <v>122</v>
      </c>
      <c r="C89" s="18"/>
      <c r="D89" s="18">
        <v>60000</v>
      </c>
      <c r="E89" s="37"/>
      <c r="F89" s="37"/>
      <c r="G89" s="38"/>
      <c r="H89" s="35"/>
    </row>
    <row r="90" spans="1:8" ht="20.100000000000001" customHeight="1" x14ac:dyDescent="0.3">
      <c r="A90" s="39" t="s">
        <v>34</v>
      </c>
      <c r="B90" s="6" t="s">
        <v>35</v>
      </c>
      <c r="C90" s="18">
        <v>13000</v>
      </c>
      <c r="D90" s="18">
        <v>6500</v>
      </c>
      <c r="E90" s="18">
        <v>19500</v>
      </c>
      <c r="F90" s="18">
        <v>19500</v>
      </c>
      <c r="G90" s="22">
        <v>19500</v>
      </c>
      <c r="H90" s="35"/>
    </row>
    <row r="91" spans="1:8" ht="20.100000000000001" customHeight="1" x14ac:dyDescent="0.3">
      <c r="A91" s="39" t="s">
        <v>36</v>
      </c>
      <c r="B91" s="6" t="s">
        <v>127</v>
      </c>
      <c r="C91" s="18"/>
      <c r="D91" s="18">
        <v>30500</v>
      </c>
      <c r="E91" s="37"/>
      <c r="F91" s="37"/>
      <c r="G91" s="38"/>
      <c r="H91" s="35"/>
    </row>
    <row r="92" spans="1:8" ht="20.100000000000001" customHeight="1" x14ac:dyDescent="0.3">
      <c r="A92" s="39">
        <v>17518000000</v>
      </c>
      <c r="B92" s="6" t="s">
        <v>39</v>
      </c>
      <c r="C92" s="18">
        <v>21140</v>
      </c>
      <c r="D92" s="18">
        <v>70000</v>
      </c>
      <c r="E92" s="37"/>
      <c r="F92" s="37"/>
      <c r="G92" s="38"/>
      <c r="H92" s="35"/>
    </row>
    <row r="93" spans="1:8" ht="20.100000000000001" customHeight="1" x14ac:dyDescent="0.3">
      <c r="A93" s="39" t="s">
        <v>40</v>
      </c>
      <c r="B93" s="6" t="s">
        <v>128</v>
      </c>
      <c r="C93" s="18">
        <v>12465</v>
      </c>
      <c r="D93" s="18"/>
      <c r="E93" s="37"/>
      <c r="F93" s="37"/>
      <c r="G93" s="38"/>
      <c r="H93" s="35"/>
    </row>
    <row r="94" spans="1:8" ht="20.100000000000001" customHeight="1" x14ac:dyDescent="0.3">
      <c r="A94" s="39" t="s">
        <v>41</v>
      </c>
      <c r="B94" s="6" t="s">
        <v>129</v>
      </c>
      <c r="C94" s="18">
        <v>6500</v>
      </c>
      <c r="D94" s="18">
        <v>6500</v>
      </c>
      <c r="E94" s="18">
        <v>6500</v>
      </c>
      <c r="F94" s="18">
        <v>6500</v>
      </c>
      <c r="G94" s="22">
        <v>6500</v>
      </c>
      <c r="H94" s="35"/>
    </row>
    <row r="95" spans="1:8" ht="20.100000000000001" customHeight="1" x14ac:dyDescent="0.3">
      <c r="A95" s="39" t="s">
        <v>42</v>
      </c>
      <c r="B95" s="6" t="s">
        <v>130</v>
      </c>
      <c r="C95" s="18">
        <v>22551</v>
      </c>
      <c r="D95" s="18">
        <v>104000</v>
      </c>
      <c r="E95" s="37"/>
      <c r="F95" s="37"/>
      <c r="G95" s="38"/>
      <c r="H95" s="35"/>
    </row>
    <row r="96" spans="1:8" ht="20.100000000000001" customHeight="1" x14ac:dyDescent="0.3">
      <c r="A96" s="39">
        <v>17523000000</v>
      </c>
      <c r="B96" s="6" t="s">
        <v>131</v>
      </c>
      <c r="C96" s="18"/>
      <c r="D96" s="18">
        <v>50000</v>
      </c>
      <c r="E96" s="37"/>
      <c r="F96" s="37"/>
      <c r="G96" s="38"/>
      <c r="H96" s="35"/>
    </row>
    <row r="97" spans="1:8" ht="20.100000000000001" customHeight="1" x14ac:dyDescent="0.3">
      <c r="A97" s="39">
        <v>17524000000</v>
      </c>
      <c r="B97" s="6" t="s">
        <v>132</v>
      </c>
      <c r="C97" s="18">
        <v>13000</v>
      </c>
      <c r="D97" s="18"/>
      <c r="E97" s="37"/>
      <c r="F97" s="37"/>
      <c r="G97" s="38"/>
      <c r="H97" s="35"/>
    </row>
    <row r="98" spans="1:8" ht="20.100000000000001" customHeight="1" x14ac:dyDescent="0.3">
      <c r="A98" s="39" t="s">
        <v>44</v>
      </c>
      <c r="B98" s="6" t="s">
        <v>133</v>
      </c>
      <c r="C98" s="18"/>
      <c r="D98" s="18">
        <v>30000</v>
      </c>
      <c r="E98" s="37"/>
      <c r="F98" s="37"/>
      <c r="G98" s="38"/>
      <c r="H98" s="35"/>
    </row>
    <row r="99" spans="1:8" ht="20.100000000000001" customHeight="1" x14ac:dyDescent="0.3">
      <c r="A99" s="39">
        <v>17526000000</v>
      </c>
      <c r="B99" s="6" t="s">
        <v>134</v>
      </c>
      <c r="C99" s="18">
        <v>39000</v>
      </c>
      <c r="D99" s="18">
        <v>26000</v>
      </c>
      <c r="E99" s="37"/>
      <c r="F99" s="37"/>
      <c r="G99" s="38"/>
      <c r="H99" s="35"/>
    </row>
    <row r="100" spans="1:8" ht="20.100000000000001" customHeight="1" x14ac:dyDescent="0.3">
      <c r="A100" s="39">
        <v>17527000000</v>
      </c>
      <c r="B100" s="6" t="s">
        <v>45</v>
      </c>
      <c r="C100" s="18">
        <v>87317</v>
      </c>
      <c r="D100" s="18">
        <v>61000</v>
      </c>
      <c r="E100" s="18"/>
      <c r="F100" s="18"/>
      <c r="G100" s="22"/>
      <c r="H100" s="35"/>
    </row>
    <row r="101" spans="1:8" ht="20.100000000000001" customHeight="1" x14ac:dyDescent="0.3">
      <c r="A101" s="39">
        <v>17528000000</v>
      </c>
      <c r="B101" s="6" t="s">
        <v>135</v>
      </c>
      <c r="C101" s="18"/>
      <c r="D101" s="18">
        <v>10000</v>
      </c>
      <c r="E101" s="37"/>
      <c r="F101" s="37"/>
      <c r="G101" s="38"/>
      <c r="H101" s="35"/>
    </row>
    <row r="102" spans="1:8" ht="20.100000000000001" customHeight="1" x14ac:dyDescent="0.3">
      <c r="A102" s="39">
        <v>17529000000</v>
      </c>
      <c r="B102" s="6" t="s">
        <v>136</v>
      </c>
      <c r="C102" s="18"/>
      <c r="D102" s="18">
        <v>24000</v>
      </c>
      <c r="E102" s="37"/>
      <c r="F102" s="37"/>
      <c r="G102" s="38"/>
      <c r="H102" s="35"/>
    </row>
    <row r="103" spans="1:8" ht="20.100000000000001" customHeight="1" x14ac:dyDescent="0.3">
      <c r="A103" s="39">
        <v>17530000000</v>
      </c>
      <c r="B103" s="6" t="s">
        <v>107</v>
      </c>
      <c r="C103" s="18">
        <v>33733</v>
      </c>
      <c r="D103" s="18">
        <v>40000</v>
      </c>
      <c r="E103" s="37"/>
      <c r="F103" s="37"/>
      <c r="G103" s="38"/>
      <c r="H103" s="35"/>
    </row>
    <row r="104" spans="1:8" ht="20.100000000000001" customHeight="1" x14ac:dyDescent="0.3">
      <c r="A104" s="39">
        <v>17532000000</v>
      </c>
      <c r="B104" s="6" t="s">
        <v>46</v>
      </c>
      <c r="C104" s="18">
        <v>88763</v>
      </c>
      <c r="D104" s="18">
        <v>200000</v>
      </c>
      <c r="E104" s="37"/>
      <c r="F104" s="37"/>
      <c r="G104" s="38"/>
      <c r="H104" s="35"/>
    </row>
    <row r="105" spans="1:8" ht="20.100000000000001" customHeight="1" x14ac:dyDescent="0.3">
      <c r="A105" s="39">
        <v>17534000000</v>
      </c>
      <c r="B105" s="6" t="s">
        <v>117</v>
      </c>
      <c r="C105" s="18">
        <v>32500</v>
      </c>
      <c r="D105" s="18">
        <v>78000</v>
      </c>
      <c r="E105" s="37"/>
      <c r="F105" s="37"/>
      <c r="G105" s="38"/>
      <c r="H105" s="35"/>
    </row>
    <row r="106" spans="1:8" ht="20.100000000000001" customHeight="1" x14ac:dyDescent="0.3">
      <c r="A106" s="39">
        <v>17535000000</v>
      </c>
      <c r="B106" s="6" t="s">
        <v>138</v>
      </c>
      <c r="C106" s="18">
        <v>3500</v>
      </c>
      <c r="D106" s="18"/>
      <c r="E106" s="37"/>
      <c r="F106" s="37"/>
      <c r="G106" s="38"/>
      <c r="H106" s="35"/>
    </row>
    <row r="107" spans="1:8" ht="20.100000000000001" customHeight="1" x14ac:dyDescent="0.3">
      <c r="A107" s="39">
        <v>17538000000</v>
      </c>
      <c r="B107" s="6" t="s">
        <v>47</v>
      </c>
      <c r="C107" s="18"/>
      <c r="D107" s="18">
        <v>6500</v>
      </c>
      <c r="E107" s="37"/>
      <c r="F107" s="37"/>
      <c r="G107" s="38"/>
      <c r="H107" s="35"/>
    </row>
    <row r="108" spans="1:8" ht="20.100000000000001" customHeight="1" x14ac:dyDescent="0.3">
      <c r="A108" s="39">
        <v>17552000000</v>
      </c>
      <c r="B108" s="6" t="s">
        <v>54</v>
      </c>
      <c r="C108" s="18"/>
      <c r="D108" s="18">
        <v>150000</v>
      </c>
      <c r="E108" s="37"/>
      <c r="F108" s="37"/>
      <c r="G108" s="38"/>
      <c r="H108" s="35"/>
    </row>
    <row r="109" spans="1:8" ht="20.100000000000001" customHeight="1" x14ac:dyDescent="0.3">
      <c r="A109" s="39">
        <v>17553000000</v>
      </c>
      <c r="B109" s="6" t="s">
        <v>55</v>
      </c>
      <c r="C109" s="18"/>
      <c r="D109" s="18">
        <v>116000</v>
      </c>
      <c r="E109" s="18">
        <v>78000</v>
      </c>
      <c r="F109" s="18">
        <v>94000</v>
      </c>
      <c r="G109" s="22">
        <v>103400</v>
      </c>
      <c r="H109" s="35"/>
    </row>
    <row r="110" spans="1:8" ht="20.100000000000001" customHeight="1" x14ac:dyDescent="0.3">
      <c r="A110" s="39">
        <v>17557000000</v>
      </c>
      <c r="B110" s="6" t="s">
        <v>59</v>
      </c>
      <c r="C110" s="18"/>
      <c r="D110" s="18">
        <v>20000</v>
      </c>
      <c r="E110" s="37"/>
      <c r="F110" s="37"/>
      <c r="G110" s="38"/>
      <c r="H110" s="35"/>
    </row>
    <row r="111" spans="1:8" ht="20.100000000000001" customHeight="1" x14ac:dyDescent="0.3">
      <c r="A111" s="39">
        <v>17559000000</v>
      </c>
      <c r="B111" s="6" t="s">
        <v>60</v>
      </c>
      <c r="C111" s="18"/>
      <c r="D111" s="18">
        <v>80000</v>
      </c>
      <c r="E111" s="37"/>
      <c r="F111" s="37"/>
      <c r="G111" s="38"/>
      <c r="H111" s="35"/>
    </row>
    <row r="112" spans="1:8" ht="20.100000000000001" customHeight="1" x14ac:dyDescent="0.3">
      <c r="A112" s="39">
        <v>17560000000</v>
      </c>
      <c r="B112" s="6" t="s">
        <v>61</v>
      </c>
      <c r="C112" s="18"/>
      <c r="D112" s="18">
        <v>6500</v>
      </c>
      <c r="E112" s="37"/>
      <c r="F112" s="37"/>
      <c r="G112" s="38"/>
      <c r="H112" s="35"/>
    </row>
    <row r="113" spans="1:8" ht="20.100000000000001" customHeight="1" x14ac:dyDescent="0.3">
      <c r="A113" s="39">
        <v>17561000000</v>
      </c>
      <c r="B113" s="6" t="s">
        <v>62</v>
      </c>
      <c r="C113" s="18"/>
      <c r="D113" s="18">
        <v>82500</v>
      </c>
      <c r="E113" s="37"/>
      <c r="F113" s="37"/>
      <c r="G113" s="38"/>
      <c r="H113" s="35"/>
    </row>
    <row r="114" spans="1:8" ht="20.100000000000001" customHeight="1" x14ac:dyDescent="0.3">
      <c r="A114" s="39">
        <v>17562000000</v>
      </c>
      <c r="B114" s="6" t="s">
        <v>63</v>
      </c>
      <c r="C114" s="18"/>
      <c r="D114" s="18">
        <v>65000</v>
      </c>
      <c r="E114" s="37"/>
      <c r="F114" s="37"/>
      <c r="G114" s="38"/>
      <c r="H114" s="35"/>
    </row>
    <row r="115" spans="1:8" ht="20.100000000000001" customHeight="1" x14ac:dyDescent="0.3">
      <c r="A115" s="39">
        <v>17564000000</v>
      </c>
      <c r="B115" s="6" t="s">
        <v>65</v>
      </c>
      <c r="C115" s="18"/>
      <c r="D115" s="18">
        <v>8975000</v>
      </c>
      <c r="E115" s="18">
        <v>975000</v>
      </c>
      <c r="F115" s="18">
        <v>1026675</v>
      </c>
      <c r="G115" s="38"/>
      <c r="H115" s="35"/>
    </row>
    <row r="116" spans="1:8" ht="20.100000000000001" customHeight="1" x14ac:dyDescent="0.3">
      <c r="A116" s="39">
        <v>17565000000</v>
      </c>
      <c r="B116" s="6" t="s">
        <v>66</v>
      </c>
      <c r="C116" s="18"/>
      <c r="D116" s="18">
        <v>3000000</v>
      </c>
      <c r="E116" s="37"/>
      <c r="F116" s="37"/>
      <c r="G116" s="38"/>
      <c r="H116" s="35"/>
    </row>
    <row r="117" spans="1:8" ht="20.100000000000001" customHeight="1" thickBot="1" x14ac:dyDescent="0.35">
      <c r="A117" s="49">
        <v>17566000000</v>
      </c>
      <c r="B117" s="10" t="s">
        <v>67</v>
      </c>
      <c r="C117" s="23"/>
      <c r="D117" s="23">
        <v>45500</v>
      </c>
      <c r="E117" s="50"/>
      <c r="F117" s="50"/>
      <c r="G117" s="51"/>
      <c r="H117" s="35"/>
    </row>
    <row r="118" spans="1:8" ht="30.75" customHeight="1" thickBot="1" x14ac:dyDescent="0.3">
      <c r="A118" s="81" t="s">
        <v>8</v>
      </c>
      <c r="B118" s="81"/>
      <c r="C118" s="81"/>
      <c r="D118" s="81"/>
      <c r="E118" s="81"/>
      <c r="F118" s="81"/>
      <c r="G118" s="81"/>
      <c r="H118" s="52"/>
    </row>
    <row r="119" spans="1:8" ht="82.2" customHeight="1" x14ac:dyDescent="0.3">
      <c r="A119" s="32">
        <v>41034900</v>
      </c>
      <c r="B119" s="3" t="s">
        <v>9</v>
      </c>
      <c r="C119" s="15">
        <v>117927612.31</v>
      </c>
      <c r="D119" s="15">
        <v>32723800</v>
      </c>
      <c r="E119" s="53"/>
      <c r="F119" s="53"/>
      <c r="G119" s="54"/>
      <c r="H119" s="35"/>
    </row>
    <row r="120" spans="1:8" ht="21.75" customHeight="1" x14ac:dyDescent="0.3">
      <c r="A120" s="39">
        <v>99000000000</v>
      </c>
      <c r="B120" s="13" t="s">
        <v>156</v>
      </c>
      <c r="C120" s="16">
        <f>C119</f>
        <v>117927612.31</v>
      </c>
      <c r="D120" s="16">
        <f>D119</f>
        <v>32723800</v>
      </c>
      <c r="E120" s="41"/>
      <c r="F120" s="41"/>
      <c r="G120" s="42"/>
      <c r="H120" s="35"/>
    </row>
    <row r="121" spans="1:8" ht="69.75" customHeight="1" x14ac:dyDescent="0.3">
      <c r="A121" s="36">
        <v>41037300</v>
      </c>
      <c r="B121" s="4" t="s">
        <v>10</v>
      </c>
      <c r="C121" s="17">
        <v>527387600</v>
      </c>
      <c r="D121" s="17">
        <v>509063700</v>
      </c>
      <c r="E121" s="17">
        <f>E122</f>
        <v>530539900</v>
      </c>
      <c r="F121" s="17">
        <f>F122</f>
        <v>554970200</v>
      </c>
      <c r="G121" s="21">
        <f>G122</f>
        <v>564677900</v>
      </c>
      <c r="H121" s="33"/>
    </row>
    <row r="122" spans="1:8" ht="19.5" customHeight="1" x14ac:dyDescent="0.3">
      <c r="A122" s="39">
        <v>99000000000</v>
      </c>
      <c r="B122" s="13" t="s">
        <v>156</v>
      </c>
      <c r="C122" s="18">
        <f>C121</f>
        <v>527387600</v>
      </c>
      <c r="D122" s="18">
        <f>D121</f>
        <v>509063700</v>
      </c>
      <c r="E122" s="18">
        <v>530539900</v>
      </c>
      <c r="F122" s="18">
        <v>554970200</v>
      </c>
      <c r="G122" s="24">
        <v>564677900</v>
      </c>
      <c r="H122" s="35"/>
    </row>
    <row r="123" spans="1:8" ht="68.400000000000006" customHeight="1" x14ac:dyDescent="0.3">
      <c r="A123" s="36">
        <v>41053500</v>
      </c>
      <c r="B123" s="4" t="s">
        <v>79</v>
      </c>
      <c r="C123" s="17">
        <f>C125</f>
        <v>3133000</v>
      </c>
      <c r="D123" s="17"/>
      <c r="E123" s="37"/>
      <c r="F123" s="37"/>
      <c r="G123" s="38"/>
      <c r="H123" s="35"/>
    </row>
    <row r="124" spans="1:8" ht="19.5" customHeight="1" x14ac:dyDescent="0.3">
      <c r="A124" s="36"/>
      <c r="B124" s="5" t="s">
        <v>76</v>
      </c>
      <c r="C124" s="17"/>
      <c r="D124" s="17"/>
      <c r="E124" s="37"/>
      <c r="F124" s="37"/>
      <c r="G124" s="38"/>
      <c r="H124" s="35"/>
    </row>
    <row r="125" spans="1:8" ht="19.5" customHeight="1" x14ac:dyDescent="0.3">
      <c r="A125" s="39">
        <v>17308200000</v>
      </c>
      <c r="B125" s="6" t="s">
        <v>113</v>
      </c>
      <c r="C125" s="18">
        <v>3133000</v>
      </c>
      <c r="D125" s="17"/>
      <c r="E125" s="37"/>
      <c r="F125" s="37"/>
      <c r="G125" s="38"/>
      <c r="H125" s="35"/>
    </row>
    <row r="126" spans="1:8" ht="33" customHeight="1" x14ac:dyDescent="0.3">
      <c r="A126" s="36">
        <v>41053600</v>
      </c>
      <c r="B126" s="14" t="s">
        <v>77</v>
      </c>
      <c r="C126" s="17">
        <f>C128</f>
        <v>300000</v>
      </c>
      <c r="D126" s="17">
        <f>D129+D130</f>
        <v>558000</v>
      </c>
      <c r="E126" s="37"/>
      <c r="F126" s="37"/>
      <c r="G126" s="38"/>
      <c r="H126" s="35"/>
    </row>
    <row r="127" spans="1:8" ht="18" customHeight="1" x14ac:dyDescent="0.3">
      <c r="A127" s="36"/>
      <c r="B127" s="5" t="s">
        <v>76</v>
      </c>
      <c r="C127" s="17"/>
      <c r="D127" s="17"/>
      <c r="E127" s="37"/>
      <c r="F127" s="37"/>
      <c r="G127" s="38"/>
      <c r="H127" s="35"/>
    </row>
    <row r="128" spans="1:8" ht="18" customHeight="1" x14ac:dyDescent="0.3">
      <c r="A128" s="39">
        <v>17308200000</v>
      </c>
      <c r="B128" s="6" t="s">
        <v>113</v>
      </c>
      <c r="C128" s="18">
        <v>300000</v>
      </c>
      <c r="D128" s="17"/>
      <c r="E128" s="37"/>
      <c r="F128" s="37"/>
      <c r="G128" s="38"/>
      <c r="H128" s="35"/>
    </row>
    <row r="129" spans="1:10" ht="15.6" x14ac:dyDescent="0.3">
      <c r="A129" s="39">
        <v>17559000000</v>
      </c>
      <c r="B129" s="6" t="s">
        <v>60</v>
      </c>
      <c r="C129" s="37"/>
      <c r="D129" s="18">
        <v>400000</v>
      </c>
      <c r="E129" s="37"/>
      <c r="F129" s="37"/>
      <c r="G129" s="38"/>
      <c r="H129" s="35"/>
    </row>
    <row r="130" spans="1:10" ht="15.6" x14ac:dyDescent="0.3">
      <c r="A130" s="39">
        <v>17534000000</v>
      </c>
      <c r="B130" s="6" t="s">
        <v>117</v>
      </c>
      <c r="C130" s="37"/>
      <c r="D130" s="18">
        <v>158000</v>
      </c>
      <c r="E130" s="37"/>
      <c r="F130" s="37"/>
      <c r="G130" s="55"/>
      <c r="H130" s="35"/>
    </row>
    <row r="131" spans="1:10" ht="15.6" x14ac:dyDescent="0.3">
      <c r="A131" s="36">
        <v>41053900</v>
      </c>
      <c r="B131" s="45" t="s">
        <v>78</v>
      </c>
      <c r="C131" s="17">
        <f>SUM(C134:C201)+C133</f>
        <v>43146232.739999995</v>
      </c>
      <c r="D131" s="17">
        <f>SUM(D134:D201)+D133</f>
        <v>74439675.409999996</v>
      </c>
      <c r="E131" s="56">
        <f>SUM(E134:E201)+E133</f>
        <v>1000000</v>
      </c>
      <c r="F131" s="56">
        <f>SUM(F134:F201)+F133</f>
        <v>1100000</v>
      </c>
      <c r="G131" s="57">
        <f>SUM(G134:G201)+G133</f>
        <v>1200000</v>
      </c>
      <c r="H131" s="35"/>
    </row>
    <row r="132" spans="1:10" ht="15.6" x14ac:dyDescent="0.3">
      <c r="A132" s="36"/>
      <c r="B132" s="5" t="s">
        <v>76</v>
      </c>
      <c r="C132" s="17"/>
      <c r="D132" s="17"/>
      <c r="E132" s="56"/>
      <c r="F132" s="37"/>
      <c r="G132" s="42"/>
      <c r="H132" s="35"/>
    </row>
    <row r="133" spans="1:10" ht="15.75" customHeight="1" x14ac:dyDescent="0.3">
      <c r="A133" s="39" t="s">
        <v>139</v>
      </c>
      <c r="B133" s="58" t="s">
        <v>104</v>
      </c>
      <c r="C133" s="18">
        <f>8478900</f>
        <v>8478900</v>
      </c>
      <c r="D133" s="17"/>
      <c r="E133" s="56"/>
      <c r="F133" s="37"/>
      <c r="G133" s="38"/>
      <c r="H133" s="35"/>
      <c r="J133" s="59"/>
    </row>
    <row r="134" spans="1:10" ht="15.75" customHeight="1" x14ac:dyDescent="0.3">
      <c r="A134" s="39" t="s">
        <v>140</v>
      </c>
      <c r="B134" s="58" t="s">
        <v>105</v>
      </c>
      <c r="C134" s="18">
        <f>1200000+1204909.84</f>
        <v>2404909.84</v>
      </c>
      <c r="D134" s="17"/>
      <c r="E134" s="56"/>
      <c r="F134" s="37"/>
      <c r="G134" s="38"/>
      <c r="H134" s="35"/>
    </row>
    <row r="135" spans="1:10" ht="15.6" x14ac:dyDescent="0.3">
      <c r="A135" s="39">
        <v>17301200000</v>
      </c>
      <c r="B135" s="58" t="s">
        <v>106</v>
      </c>
      <c r="C135" s="18">
        <f>41000+38000+3204700+3238463+30000+45000+25000+34000+38000+88000</f>
        <v>6782163</v>
      </c>
      <c r="D135" s="17"/>
      <c r="E135" s="56"/>
      <c r="F135" s="37"/>
      <c r="G135" s="38"/>
      <c r="H135" s="35"/>
    </row>
    <row r="136" spans="1:10" ht="15.6" x14ac:dyDescent="0.3">
      <c r="A136" s="39">
        <v>17302200000</v>
      </c>
      <c r="B136" s="58" t="s">
        <v>108</v>
      </c>
      <c r="C136" s="18">
        <f>185000+615000+295592.2</f>
        <v>1095592.2</v>
      </c>
      <c r="D136" s="17"/>
      <c r="E136" s="56"/>
      <c r="F136" s="37"/>
      <c r="G136" s="38"/>
      <c r="H136" s="35"/>
    </row>
    <row r="137" spans="1:10" ht="15.75" customHeight="1" x14ac:dyDescent="0.3">
      <c r="A137" s="39" t="s">
        <v>141</v>
      </c>
      <c r="B137" s="58" t="s">
        <v>110</v>
      </c>
      <c r="C137" s="18">
        <f>16068+2140730</f>
        <v>2156798</v>
      </c>
      <c r="D137" s="17"/>
      <c r="E137" s="56"/>
      <c r="F137" s="37"/>
      <c r="G137" s="38"/>
      <c r="H137" s="35"/>
    </row>
    <row r="138" spans="1:10" ht="15.75" customHeight="1" x14ac:dyDescent="0.3">
      <c r="A138" s="39" t="s">
        <v>12</v>
      </c>
      <c r="B138" s="58" t="s">
        <v>13</v>
      </c>
      <c r="C138" s="18">
        <f>462000</f>
        <v>462000</v>
      </c>
      <c r="D138" s="17"/>
      <c r="E138" s="56"/>
      <c r="F138" s="37"/>
      <c r="G138" s="38"/>
      <c r="H138" s="35"/>
    </row>
    <row r="139" spans="1:10" ht="15.75" customHeight="1" x14ac:dyDescent="0.3">
      <c r="A139" s="39" t="s">
        <v>142</v>
      </c>
      <c r="B139" s="58" t="s">
        <v>111</v>
      </c>
      <c r="C139" s="18">
        <f>80000+82932+100000+200000</f>
        <v>462932</v>
      </c>
      <c r="D139" s="17"/>
      <c r="E139" s="56"/>
      <c r="F139" s="37"/>
      <c r="G139" s="38"/>
      <c r="H139" s="35"/>
    </row>
    <row r="140" spans="1:10" ht="15.75" customHeight="1" x14ac:dyDescent="0.3">
      <c r="A140" s="39" t="s">
        <v>143</v>
      </c>
      <c r="B140" s="58" t="s">
        <v>112</v>
      </c>
      <c r="C140" s="18">
        <v>11000</v>
      </c>
      <c r="D140" s="17"/>
      <c r="E140" s="56"/>
      <c r="F140" s="37"/>
      <c r="G140" s="38"/>
      <c r="H140" s="35"/>
    </row>
    <row r="141" spans="1:10" ht="15.75" customHeight="1" x14ac:dyDescent="0.3">
      <c r="A141" s="39" t="s">
        <v>144</v>
      </c>
      <c r="B141" s="58" t="s">
        <v>113</v>
      </c>
      <c r="C141" s="18">
        <f>46800+103000+72180+154000</f>
        <v>375980</v>
      </c>
      <c r="D141" s="17"/>
      <c r="E141" s="56"/>
      <c r="F141" s="37"/>
      <c r="G141" s="38"/>
      <c r="H141" s="35"/>
    </row>
    <row r="142" spans="1:10" ht="15.75" customHeight="1" x14ac:dyDescent="0.3">
      <c r="A142" s="39" t="s">
        <v>145</v>
      </c>
      <c r="B142" s="58" t="s">
        <v>114</v>
      </c>
      <c r="C142" s="18">
        <v>66000</v>
      </c>
      <c r="D142" s="17"/>
      <c r="E142" s="56"/>
      <c r="F142" s="37"/>
      <c r="G142" s="38"/>
      <c r="H142" s="35"/>
    </row>
    <row r="143" spans="1:10" ht="15.6" x14ac:dyDescent="0.3">
      <c r="A143" s="39">
        <v>17309502000</v>
      </c>
      <c r="B143" s="58" t="s">
        <v>150</v>
      </c>
      <c r="C143" s="18">
        <v>81300</v>
      </c>
      <c r="D143" s="17"/>
      <c r="E143" s="56"/>
      <c r="F143" s="37"/>
      <c r="G143" s="38"/>
      <c r="H143" s="35"/>
    </row>
    <row r="144" spans="1:10" ht="15.6" x14ac:dyDescent="0.3">
      <c r="A144" s="39">
        <v>17309506000</v>
      </c>
      <c r="B144" s="58" t="s">
        <v>151</v>
      </c>
      <c r="C144" s="18">
        <v>55500</v>
      </c>
      <c r="D144" s="17"/>
      <c r="E144" s="56"/>
      <c r="F144" s="37"/>
      <c r="G144" s="38"/>
      <c r="H144" s="35"/>
    </row>
    <row r="145" spans="1:8" ht="15.6" x14ac:dyDescent="0.3">
      <c r="A145" s="39">
        <v>17309512000</v>
      </c>
      <c r="B145" s="58" t="s">
        <v>152</v>
      </c>
      <c r="C145" s="18">
        <v>64958</v>
      </c>
      <c r="D145" s="17"/>
      <c r="E145" s="56"/>
      <c r="F145" s="37"/>
      <c r="G145" s="38"/>
      <c r="H145" s="35"/>
    </row>
    <row r="146" spans="1:8" ht="15.75" customHeight="1" x14ac:dyDescent="0.3">
      <c r="A146" s="39" t="s">
        <v>146</v>
      </c>
      <c r="B146" s="58" t="s">
        <v>115</v>
      </c>
      <c r="C146" s="18">
        <f>462000+25240+18055+84096+30858+29876+55000</f>
        <v>705125</v>
      </c>
      <c r="D146" s="17"/>
      <c r="E146" s="56"/>
      <c r="F146" s="37"/>
      <c r="G146" s="38"/>
      <c r="H146" s="35"/>
    </row>
    <row r="147" spans="1:8" ht="15.6" x14ac:dyDescent="0.3">
      <c r="A147" s="39">
        <v>17312200000</v>
      </c>
      <c r="B147" s="58" t="s">
        <v>109</v>
      </c>
      <c r="C147" s="18">
        <f>347400+200000</f>
        <v>547400</v>
      </c>
      <c r="D147" s="17"/>
      <c r="E147" s="56"/>
      <c r="F147" s="37"/>
      <c r="G147" s="38"/>
      <c r="H147" s="35"/>
    </row>
    <row r="148" spans="1:8" ht="15.75" customHeight="1" x14ac:dyDescent="0.3">
      <c r="A148" s="39" t="s">
        <v>14</v>
      </c>
      <c r="B148" s="58" t="s">
        <v>15</v>
      </c>
      <c r="C148" s="18">
        <f>490000+5000+500000</f>
        <v>995000</v>
      </c>
      <c r="D148" s="17"/>
      <c r="E148" s="56"/>
      <c r="F148" s="37"/>
      <c r="G148" s="38"/>
      <c r="H148" s="35"/>
    </row>
    <row r="149" spans="1:8" ht="16.5" customHeight="1" x14ac:dyDescent="0.3">
      <c r="A149" s="39" t="s">
        <v>147</v>
      </c>
      <c r="B149" s="58" t="s">
        <v>116</v>
      </c>
      <c r="C149" s="18">
        <f>49755.5+462000+121000</f>
        <v>632755.5</v>
      </c>
      <c r="D149" s="17"/>
      <c r="E149" s="56"/>
      <c r="F149" s="37"/>
      <c r="G149" s="38"/>
      <c r="H149" s="35"/>
    </row>
    <row r="150" spans="1:8" ht="16.5" customHeight="1" x14ac:dyDescent="0.3">
      <c r="A150" s="39" t="s">
        <v>148</v>
      </c>
      <c r="B150" s="58" t="s">
        <v>16</v>
      </c>
      <c r="C150" s="18">
        <f>137600+462000+1895000+1700000+66000</f>
        <v>4260600</v>
      </c>
      <c r="D150" s="18"/>
      <c r="E150" s="56"/>
      <c r="F150" s="37"/>
      <c r="G150" s="38"/>
      <c r="H150" s="35"/>
    </row>
    <row r="151" spans="1:8" ht="15.6" x14ac:dyDescent="0.3">
      <c r="A151" s="39">
        <v>17316301000</v>
      </c>
      <c r="B151" s="58" t="s">
        <v>149</v>
      </c>
      <c r="C151" s="18">
        <v>42054</v>
      </c>
      <c r="D151" s="18"/>
      <c r="E151" s="56"/>
      <c r="F151" s="37"/>
      <c r="G151" s="38"/>
      <c r="H151" s="35"/>
    </row>
    <row r="152" spans="1:8" ht="15.75" customHeight="1" x14ac:dyDescent="0.3">
      <c r="A152" s="39" t="s">
        <v>17</v>
      </c>
      <c r="B152" s="58" t="s">
        <v>18</v>
      </c>
      <c r="C152" s="18"/>
      <c r="D152" s="18">
        <v>33000</v>
      </c>
      <c r="E152" s="56"/>
      <c r="F152" s="37"/>
      <c r="G152" s="38"/>
      <c r="H152" s="35"/>
    </row>
    <row r="153" spans="1:8" ht="17.25" customHeight="1" x14ac:dyDescent="0.3">
      <c r="A153" s="39" t="s">
        <v>19</v>
      </c>
      <c r="B153" s="58" t="s">
        <v>118</v>
      </c>
      <c r="C153" s="18"/>
      <c r="D153" s="18">
        <v>163039.41</v>
      </c>
      <c r="E153" s="56"/>
      <c r="F153" s="37"/>
      <c r="G153" s="38"/>
      <c r="H153" s="35"/>
    </row>
    <row r="154" spans="1:8" ht="16.5" customHeight="1" x14ac:dyDescent="0.3">
      <c r="A154" s="39" t="s">
        <v>20</v>
      </c>
      <c r="B154" s="58" t="s">
        <v>21</v>
      </c>
      <c r="C154" s="18">
        <f>505127.2+77000</f>
        <v>582127.19999999995</v>
      </c>
      <c r="D154" s="18">
        <v>83001</v>
      </c>
      <c r="E154" s="56"/>
      <c r="F154" s="37"/>
      <c r="G154" s="38"/>
      <c r="H154" s="35"/>
    </row>
    <row r="155" spans="1:8" ht="17.25" customHeight="1" x14ac:dyDescent="0.3">
      <c r="A155" s="39" t="s">
        <v>22</v>
      </c>
      <c r="B155" s="58" t="s">
        <v>23</v>
      </c>
      <c r="C155" s="18"/>
      <c r="D155" s="18">
        <v>55000</v>
      </c>
      <c r="E155" s="56"/>
      <c r="F155" s="37"/>
      <c r="G155" s="38"/>
      <c r="H155" s="35"/>
    </row>
    <row r="156" spans="1:8" ht="16.5" customHeight="1" x14ac:dyDescent="0.3">
      <c r="A156" s="39" t="s">
        <v>24</v>
      </c>
      <c r="B156" s="58" t="s">
        <v>119</v>
      </c>
      <c r="C156" s="18">
        <v>462000</v>
      </c>
      <c r="D156" s="18">
        <v>11000</v>
      </c>
      <c r="E156" s="56"/>
      <c r="F156" s="37"/>
      <c r="G156" s="38"/>
      <c r="H156" s="35"/>
    </row>
    <row r="157" spans="1:8" ht="17.25" customHeight="1" x14ac:dyDescent="0.3">
      <c r="A157" s="39" t="s">
        <v>25</v>
      </c>
      <c r="B157" s="58" t="s">
        <v>120</v>
      </c>
      <c r="C157" s="18">
        <v>462000</v>
      </c>
      <c r="D157" s="18">
        <v>22000</v>
      </c>
      <c r="E157" s="56"/>
      <c r="F157" s="37"/>
      <c r="G157" s="38"/>
      <c r="H157" s="35"/>
    </row>
    <row r="158" spans="1:8" ht="16.5" customHeight="1" x14ac:dyDescent="0.3">
      <c r="A158" s="39" t="s">
        <v>26</v>
      </c>
      <c r="B158" s="58" t="s">
        <v>27</v>
      </c>
      <c r="C158" s="18"/>
      <c r="D158" s="18">
        <v>33000</v>
      </c>
      <c r="E158" s="56"/>
      <c r="F158" s="37"/>
      <c r="G158" s="38"/>
      <c r="H158" s="35"/>
    </row>
    <row r="159" spans="1:8" ht="15.75" customHeight="1" x14ac:dyDescent="0.3">
      <c r="A159" s="39" t="s">
        <v>28</v>
      </c>
      <c r="B159" s="58" t="s">
        <v>124</v>
      </c>
      <c r="C159" s="18"/>
      <c r="D159" s="18">
        <v>22000</v>
      </c>
      <c r="E159" s="56"/>
      <c r="F159" s="37"/>
      <c r="G159" s="38"/>
      <c r="H159" s="35"/>
    </row>
    <row r="160" spans="1:8" ht="15.75" customHeight="1" x14ac:dyDescent="0.3">
      <c r="A160" s="39" t="s">
        <v>29</v>
      </c>
      <c r="B160" s="58" t="s">
        <v>123</v>
      </c>
      <c r="C160" s="18"/>
      <c r="D160" s="18">
        <v>22000</v>
      </c>
      <c r="E160" s="56"/>
      <c r="F160" s="37"/>
      <c r="G160" s="38"/>
      <c r="H160" s="35"/>
    </row>
    <row r="161" spans="1:8" ht="16.5" customHeight="1" x14ac:dyDescent="0.3">
      <c r="A161" s="39" t="s">
        <v>30</v>
      </c>
      <c r="B161" s="58" t="s">
        <v>122</v>
      </c>
      <c r="C161" s="18"/>
      <c r="D161" s="18">
        <v>33000</v>
      </c>
      <c r="E161" s="56"/>
      <c r="F161" s="37"/>
      <c r="G161" s="38"/>
      <c r="H161" s="35"/>
    </row>
    <row r="162" spans="1:8" ht="16.5" customHeight="1" x14ac:dyDescent="0.3">
      <c r="A162" s="39" t="s">
        <v>31</v>
      </c>
      <c r="B162" s="58" t="s">
        <v>121</v>
      </c>
      <c r="C162" s="18">
        <v>44000</v>
      </c>
      <c r="D162" s="18">
        <v>560000</v>
      </c>
      <c r="E162" s="56"/>
      <c r="F162" s="37"/>
      <c r="G162" s="38"/>
      <c r="H162" s="35"/>
    </row>
    <row r="163" spans="1:8" ht="16.5" customHeight="1" x14ac:dyDescent="0.3">
      <c r="A163" s="39" t="s">
        <v>32</v>
      </c>
      <c r="B163" s="58" t="s">
        <v>125</v>
      </c>
      <c r="C163" s="18"/>
      <c r="D163" s="18">
        <v>44000</v>
      </c>
      <c r="E163" s="56"/>
      <c r="F163" s="37"/>
      <c r="G163" s="38"/>
      <c r="H163" s="35"/>
    </row>
    <row r="164" spans="1:8" ht="16.5" customHeight="1" x14ac:dyDescent="0.3">
      <c r="A164" s="39" t="s">
        <v>33</v>
      </c>
      <c r="B164" s="58" t="s">
        <v>126</v>
      </c>
      <c r="C164" s="18"/>
      <c r="D164" s="18">
        <v>33000</v>
      </c>
      <c r="E164" s="56"/>
      <c r="F164" s="37"/>
      <c r="G164" s="38"/>
      <c r="H164" s="35"/>
    </row>
    <row r="165" spans="1:8" ht="16.5" customHeight="1" x14ac:dyDescent="0.3">
      <c r="A165" s="39" t="s">
        <v>34</v>
      </c>
      <c r="B165" s="58" t="s">
        <v>35</v>
      </c>
      <c r="C165" s="18">
        <f>80000+270700</f>
        <v>350700</v>
      </c>
      <c r="D165" s="18">
        <f>1250687+420000</f>
        <v>1670687</v>
      </c>
      <c r="E165" s="56"/>
      <c r="F165" s="37"/>
      <c r="G165" s="38"/>
      <c r="H165" s="35"/>
    </row>
    <row r="166" spans="1:8" ht="16.5" customHeight="1" x14ac:dyDescent="0.3">
      <c r="A166" s="39" t="s">
        <v>36</v>
      </c>
      <c r="B166" s="58" t="s">
        <v>127</v>
      </c>
      <c r="C166" s="18">
        <v>22000</v>
      </c>
      <c r="D166" s="18"/>
      <c r="E166" s="56"/>
      <c r="F166" s="37"/>
      <c r="G166" s="38"/>
      <c r="H166" s="35"/>
    </row>
    <row r="167" spans="1:8" ht="16.5" customHeight="1" x14ac:dyDescent="0.3">
      <c r="A167" s="39" t="s">
        <v>37</v>
      </c>
      <c r="B167" s="58" t="s">
        <v>38</v>
      </c>
      <c r="C167" s="18"/>
      <c r="D167" s="18">
        <v>33000</v>
      </c>
      <c r="E167" s="56"/>
      <c r="F167" s="37"/>
      <c r="G167" s="38"/>
      <c r="H167" s="35"/>
    </row>
    <row r="168" spans="1:8" ht="15.6" x14ac:dyDescent="0.3">
      <c r="A168" s="39">
        <v>17518000000</v>
      </c>
      <c r="B168" s="58" t="s">
        <v>39</v>
      </c>
      <c r="C168" s="18"/>
      <c r="D168" s="18">
        <v>55000</v>
      </c>
      <c r="E168" s="56"/>
      <c r="F168" s="37"/>
      <c r="G168" s="38"/>
      <c r="H168" s="35"/>
    </row>
    <row r="169" spans="1:8" ht="16.5" customHeight="1" x14ac:dyDescent="0.3">
      <c r="A169" s="39" t="s">
        <v>40</v>
      </c>
      <c r="B169" s="58" t="s">
        <v>128</v>
      </c>
      <c r="C169" s="18">
        <v>462000</v>
      </c>
      <c r="D169" s="18">
        <v>11000</v>
      </c>
      <c r="E169" s="56"/>
      <c r="F169" s="37"/>
      <c r="G169" s="38"/>
      <c r="H169" s="35"/>
    </row>
    <row r="170" spans="1:8" ht="15.75" customHeight="1" x14ac:dyDescent="0.3">
      <c r="A170" s="39" t="s">
        <v>41</v>
      </c>
      <c r="B170" s="58" t="s">
        <v>129</v>
      </c>
      <c r="C170" s="18">
        <f>23000+11000</f>
        <v>34000</v>
      </c>
      <c r="D170" s="18"/>
      <c r="E170" s="56"/>
      <c r="F170" s="37"/>
      <c r="G170" s="38"/>
      <c r="H170" s="35"/>
    </row>
    <row r="171" spans="1:8" ht="15.75" customHeight="1" x14ac:dyDescent="0.3">
      <c r="A171" s="39" t="s">
        <v>42</v>
      </c>
      <c r="B171" s="6" t="s">
        <v>130</v>
      </c>
      <c r="C171" s="18">
        <f>86438+1600000+99000</f>
        <v>1785438</v>
      </c>
      <c r="D171" s="18">
        <v>3030462</v>
      </c>
      <c r="E171" s="37"/>
      <c r="F171" s="37"/>
      <c r="G171" s="38"/>
      <c r="H171" s="35"/>
    </row>
    <row r="172" spans="1:8" ht="15.6" x14ac:dyDescent="0.3">
      <c r="A172" s="39">
        <v>17523000000</v>
      </c>
      <c r="B172" s="6" t="s">
        <v>131</v>
      </c>
      <c r="C172" s="18">
        <f>462000+44000</f>
        <v>506000</v>
      </c>
      <c r="D172" s="18">
        <v>400000</v>
      </c>
      <c r="E172" s="37"/>
      <c r="F172" s="37"/>
      <c r="G172" s="38"/>
      <c r="H172" s="35"/>
    </row>
    <row r="173" spans="1:8" ht="15.6" x14ac:dyDescent="0.3">
      <c r="A173" s="39">
        <v>17524000000</v>
      </c>
      <c r="B173" s="6" t="s">
        <v>132</v>
      </c>
      <c r="C173" s="18">
        <f>462000+66000</f>
        <v>528000</v>
      </c>
      <c r="D173" s="18">
        <v>300000</v>
      </c>
      <c r="E173" s="37"/>
      <c r="F173" s="37"/>
      <c r="G173" s="38"/>
      <c r="H173" s="35"/>
    </row>
    <row r="174" spans="1:8" ht="16.5" customHeight="1" x14ac:dyDescent="0.3">
      <c r="A174" s="39" t="s">
        <v>44</v>
      </c>
      <c r="B174" s="6" t="s">
        <v>133</v>
      </c>
      <c r="C174" s="18">
        <f>462000+1000000+33000</f>
        <v>1495000</v>
      </c>
      <c r="D174" s="18"/>
      <c r="E174" s="37"/>
      <c r="F174" s="37"/>
      <c r="G174" s="38"/>
      <c r="H174" s="35"/>
    </row>
    <row r="175" spans="1:8" ht="15.6" x14ac:dyDescent="0.3">
      <c r="A175" s="39">
        <v>17526000000</v>
      </c>
      <c r="B175" s="6" t="s">
        <v>134</v>
      </c>
      <c r="C175" s="18"/>
      <c r="D175" s="18">
        <v>189000</v>
      </c>
      <c r="E175" s="37"/>
      <c r="F175" s="37"/>
      <c r="G175" s="38"/>
      <c r="H175" s="35"/>
    </row>
    <row r="176" spans="1:8" ht="15.6" x14ac:dyDescent="0.3">
      <c r="A176" s="39">
        <v>17527000000</v>
      </c>
      <c r="B176" s="6" t="s">
        <v>45</v>
      </c>
      <c r="C176" s="18">
        <f>4000000+462000+22000</f>
        <v>4484000</v>
      </c>
      <c r="D176" s="18">
        <v>3000000</v>
      </c>
      <c r="E176" s="37"/>
      <c r="F176" s="37"/>
      <c r="G176" s="38"/>
      <c r="H176" s="35"/>
    </row>
    <row r="177" spans="1:8" ht="15.6" x14ac:dyDescent="0.3">
      <c r="A177" s="39">
        <v>17528000000</v>
      </c>
      <c r="B177" s="6" t="s">
        <v>135</v>
      </c>
      <c r="C177" s="18"/>
      <c r="D177" s="18">
        <v>11000</v>
      </c>
      <c r="E177" s="37"/>
      <c r="F177" s="37"/>
      <c r="G177" s="38"/>
      <c r="H177" s="35"/>
    </row>
    <row r="178" spans="1:8" ht="15.6" x14ac:dyDescent="0.3">
      <c r="A178" s="39">
        <v>17529000000</v>
      </c>
      <c r="B178" s="6" t="s">
        <v>136</v>
      </c>
      <c r="C178" s="18"/>
      <c r="D178" s="18">
        <v>44000</v>
      </c>
      <c r="E178" s="37"/>
      <c r="F178" s="37"/>
      <c r="G178" s="38"/>
      <c r="H178" s="35"/>
    </row>
    <row r="179" spans="1:8" ht="15.6" x14ac:dyDescent="0.3">
      <c r="A179" s="39">
        <v>17530000000</v>
      </c>
      <c r="B179" s="6" t="s">
        <v>107</v>
      </c>
      <c r="C179" s="18">
        <f>200000+462000</f>
        <v>662000</v>
      </c>
      <c r="D179" s="18">
        <f>33000+1000000</f>
        <v>1033000</v>
      </c>
      <c r="E179" s="18">
        <v>1000000</v>
      </c>
      <c r="F179" s="18">
        <v>1100000</v>
      </c>
      <c r="G179" s="22">
        <v>1200000</v>
      </c>
      <c r="H179" s="35"/>
    </row>
    <row r="180" spans="1:8" ht="15.6" x14ac:dyDescent="0.3">
      <c r="A180" s="39">
        <v>17531000000</v>
      </c>
      <c r="B180" s="6" t="s">
        <v>137</v>
      </c>
      <c r="C180" s="18"/>
      <c r="D180" s="18">
        <v>11000</v>
      </c>
      <c r="E180" s="37"/>
      <c r="F180" s="37"/>
      <c r="G180" s="38"/>
      <c r="H180" s="35"/>
    </row>
    <row r="181" spans="1:8" ht="15.6" x14ac:dyDescent="0.3">
      <c r="A181" s="39">
        <v>17532000000</v>
      </c>
      <c r="B181" s="6" t="s">
        <v>46</v>
      </c>
      <c r="C181" s="18">
        <v>1566000</v>
      </c>
      <c r="D181" s="18">
        <v>4427000</v>
      </c>
      <c r="E181" s="37"/>
      <c r="F181" s="37"/>
      <c r="G181" s="38"/>
      <c r="H181" s="35"/>
    </row>
    <row r="182" spans="1:8" ht="15.6" x14ac:dyDescent="0.3">
      <c r="A182" s="39">
        <v>17535000000</v>
      </c>
      <c r="B182" s="6" t="s">
        <v>138</v>
      </c>
      <c r="C182" s="18"/>
      <c r="D182" s="18">
        <v>44000</v>
      </c>
      <c r="E182" s="37"/>
      <c r="F182" s="37"/>
      <c r="G182" s="38"/>
      <c r="H182" s="35"/>
    </row>
    <row r="183" spans="1:8" ht="15.6" x14ac:dyDescent="0.3">
      <c r="A183" s="39">
        <v>17539000000</v>
      </c>
      <c r="B183" s="6" t="s">
        <v>48</v>
      </c>
      <c r="C183" s="18"/>
      <c r="D183" s="18">
        <v>2044000</v>
      </c>
      <c r="E183" s="37"/>
      <c r="F183" s="37"/>
      <c r="G183" s="38"/>
      <c r="H183" s="35"/>
    </row>
    <row r="184" spans="1:8" ht="15.6" x14ac:dyDescent="0.3">
      <c r="A184" s="39">
        <v>17540000000</v>
      </c>
      <c r="B184" s="6" t="s">
        <v>49</v>
      </c>
      <c r="C184" s="18">
        <v>20000</v>
      </c>
      <c r="D184" s="18"/>
      <c r="E184" s="37"/>
      <c r="F184" s="37"/>
      <c r="G184" s="38"/>
      <c r="H184" s="35"/>
    </row>
    <row r="185" spans="1:8" ht="15.6" x14ac:dyDescent="0.3">
      <c r="A185" s="39">
        <v>17545000000</v>
      </c>
      <c r="B185" s="6" t="s">
        <v>50</v>
      </c>
      <c r="C185" s="18"/>
      <c r="D185" s="18">
        <v>44000</v>
      </c>
      <c r="E185" s="37"/>
      <c r="F185" s="37"/>
      <c r="G185" s="38"/>
      <c r="H185" s="35"/>
    </row>
    <row r="186" spans="1:8" ht="15.6" x14ac:dyDescent="0.3">
      <c r="A186" s="39">
        <v>17546000000</v>
      </c>
      <c r="B186" s="6" t="s">
        <v>51</v>
      </c>
      <c r="C186" s="18"/>
      <c r="D186" s="18">
        <v>33000</v>
      </c>
      <c r="E186" s="37"/>
      <c r="F186" s="37"/>
      <c r="G186" s="38"/>
      <c r="H186" s="35"/>
    </row>
    <row r="187" spans="1:8" ht="15.6" x14ac:dyDescent="0.3">
      <c r="A187" s="39">
        <v>17547000000</v>
      </c>
      <c r="B187" s="6" t="s">
        <v>52</v>
      </c>
      <c r="C187" s="18"/>
      <c r="D187" s="18">
        <v>270000</v>
      </c>
      <c r="E187" s="37"/>
      <c r="F187" s="37"/>
      <c r="G187" s="38"/>
      <c r="H187" s="35"/>
    </row>
    <row r="188" spans="1:8" ht="15.6" x14ac:dyDescent="0.3">
      <c r="A188" s="39">
        <v>17549000000</v>
      </c>
      <c r="B188" s="6" t="s">
        <v>53</v>
      </c>
      <c r="C188" s="18"/>
      <c r="D188" s="18">
        <v>33000</v>
      </c>
      <c r="E188" s="37"/>
      <c r="F188" s="37"/>
      <c r="G188" s="38"/>
      <c r="H188" s="35"/>
    </row>
    <row r="189" spans="1:8" ht="15.6" x14ac:dyDescent="0.3">
      <c r="A189" s="39">
        <v>17553000000</v>
      </c>
      <c r="B189" s="6" t="s">
        <v>55</v>
      </c>
      <c r="C189" s="18"/>
      <c r="D189" s="18">
        <v>3033000</v>
      </c>
      <c r="E189" s="37"/>
      <c r="F189" s="37"/>
      <c r="G189" s="38"/>
      <c r="H189" s="35"/>
    </row>
    <row r="190" spans="1:8" ht="15.6" x14ac:dyDescent="0.3">
      <c r="A190" s="39">
        <v>17554000000</v>
      </c>
      <c r="B190" s="6" t="s">
        <v>56</v>
      </c>
      <c r="C190" s="18"/>
      <c r="D190" s="18">
        <v>373000</v>
      </c>
      <c r="E190" s="37"/>
      <c r="F190" s="37"/>
      <c r="G190" s="38"/>
      <c r="H190" s="35"/>
    </row>
    <row r="191" spans="1:8" ht="15.6" x14ac:dyDescent="0.3">
      <c r="A191" s="39">
        <v>17555000000</v>
      </c>
      <c r="B191" s="6" t="s">
        <v>57</v>
      </c>
      <c r="C191" s="18"/>
      <c r="D191" s="18">
        <v>6850000</v>
      </c>
      <c r="E191" s="37"/>
      <c r="F191" s="37"/>
      <c r="G191" s="38"/>
      <c r="H191" s="35"/>
    </row>
    <row r="192" spans="1:8" ht="15.6" x14ac:dyDescent="0.3">
      <c r="A192" s="39">
        <v>17556000000</v>
      </c>
      <c r="B192" s="6" t="s">
        <v>58</v>
      </c>
      <c r="C192" s="18"/>
      <c r="D192" s="18">
        <v>1544000</v>
      </c>
      <c r="E192" s="37"/>
      <c r="F192" s="37"/>
      <c r="G192" s="38"/>
      <c r="H192" s="35"/>
    </row>
    <row r="193" spans="1:12" ht="15.6" x14ac:dyDescent="0.3">
      <c r="A193" s="39">
        <v>17557000000</v>
      </c>
      <c r="B193" s="6" t="s">
        <v>59</v>
      </c>
      <c r="C193" s="18"/>
      <c r="D193" s="18">
        <v>110000</v>
      </c>
      <c r="E193" s="37"/>
      <c r="F193" s="37"/>
      <c r="G193" s="38"/>
      <c r="H193" s="35"/>
    </row>
    <row r="194" spans="1:12" ht="15.6" x14ac:dyDescent="0.3">
      <c r="A194" s="39">
        <v>17559000000</v>
      </c>
      <c r="B194" s="6" t="s">
        <v>60</v>
      </c>
      <c r="C194" s="18"/>
      <c r="D194" s="18">
        <v>5000000</v>
      </c>
      <c r="E194" s="37"/>
      <c r="F194" s="37"/>
      <c r="G194" s="38"/>
      <c r="H194" s="35"/>
    </row>
    <row r="195" spans="1:12" ht="15.6" x14ac:dyDescent="0.3">
      <c r="A195" s="39">
        <v>17560000000</v>
      </c>
      <c r="B195" s="6" t="s">
        <v>61</v>
      </c>
      <c r="C195" s="18"/>
      <c r="D195" s="18">
        <v>3055000</v>
      </c>
      <c r="E195" s="37"/>
      <c r="F195" s="37"/>
      <c r="G195" s="38"/>
      <c r="H195" s="35"/>
    </row>
    <row r="196" spans="1:12" ht="15.6" x14ac:dyDescent="0.3">
      <c r="A196" s="39">
        <v>17562000000</v>
      </c>
      <c r="B196" s="6" t="s">
        <v>63</v>
      </c>
      <c r="C196" s="18"/>
      <c r="D196" s="18">
        <v>611000</v>
      </c>
      <c r="E196" s="37"/>
      <c r="F196" s="37"/>
      <c r="G196" s="38"/>
      <c r="H196" s="35"/>
    </row>
    <row r="197" spans="1:12" ht="15.6" x14ac:dyDescent="0.3">
      <c r="A197" s="39">
        <v>17563000000</v>
      </c>
      <c r="B197" s="6" t="s">
        <v>64</v>
      </c>
      <c r="C197" s="18"/>
      <c r="D197" s="18">
        <v>200000</v>
      </c>
      <c r="E197" s="37"/>
      <c r="F197" s="37"/>
      <c r="G197" s="38"/>
      <c r="H197" s="35"/>
    </row>
    <row r="198" spans="1:12" ht="15.6" x14ac:dyDescent="0.3">
      <c r="A198" s="39">
        <v>17564000000</v>
      </c>
      <c r="B198" s="6" t="s">
        <v>65</v>
      </c>
      <c r="C198" s="18"/>
      <c r="D198" s="18">
        <v>32970000</v>
      </c>
      <c r="E198" s="18"/>
      <c r="F198" s="18"/>
      <c r="G198" s="38"/>
      <c r="H198" s="35"/>
    </row>
    <row r="199" spans="1:12" ht="15.6" x14ac:dyDescent="0.3">
      <c r="A199" s="39">
        <v>17565000000</v>
      </c>
      <c r="B199" s="6" t="s">
        <v>66</v>
      </c>
      <c r="C199" s="18"/>
      <c r="D199" s="18">
        <v>566486</v>
      </c>
      <c r="E199" s="37"/>
      <c r="F199" s="37"/>
      <c r="G199" s="38"/>
      <c r="H199" s="35"/>
    </row>
    <row r="200" spans="1:12" ht="15.6" x14ac:dyDescent="0.3">
      <c r="A200" s="39">
        <v>17566000000</v>
      </c>
      <c r="B200" s="6" t="s">
        <v>67</v>
      </c>
      <c r="C200" s="18"/>
      <c r="D200" s="18">
        <f>1877000+420000</f>
        <v>2297000</v>
      </c>
      <c r="E200" s="37"/>
      <c r="F200" s="37"/>
      <c r="G200" s="38"/>
      <c r="H200" s="35"/>
    </row>
    <row r="201" spans="1:12" ht="16.2" thickBot="1" x14ac:dyDescent="0.35">
      <c r="A201" s="39">
        <v>17567000000</v>
      </c>
      <c r="B201" s="6" t="s">
        <v>68</v>
      </c>
      <c r="C201" s="37"/>
      <c r="D201" s="18">
        <v>33000</v>
      </c>
      <c r="E201" s="37"/>
      <c r="F201" s="37"/>
      <c r="G201" s="38"/>
      <c r="H201" s="35"/>
    </row>
    <row r="202" spans="1:12" ht="18.75" customHeight="1" thickTop="1" x14ac:dyDescent="0.25">
      <c r="A202" s="60" t="s">
        <v>161</v>
      </c>
      <c r="B202" s="61" t="s">
        <v>162</v>
      </c>
      <c r="C202" s="62">
        <f>C203+C204</f>
        <v>2171689755.1599998</v>
      </c>
      <c r="D202" s="62">
        <f>D203+D204</f>
        <v>1680173575.4099998</v>
      </c>
      <c r="E202" s="62">
        <f>E203+E204</f>
        <v>1196578300</v>
      </c>
      <c r="F202" s="62">
        <f>F203+F204</f>
        <v>1273830375</v>
      </c>
      <c r="G202" s="63">
        <f>G203+G204</f>
        <v>1342220900</v>
      </c>
      <c r="H202" s="35"/>
    </row>
    <row r="203" spans="1:12" ht="18.75" customHeight="1" x14ac:dyDescent="0.25">
      <c r="A203" s="64" t="s">
        <v>161</v>
      </c>
      <c r="B203" s="65" t="s">
        <v>163</v>
      </c>
      <c r="C203" s="66">
        <f>C12+C14+C16+C18+C20+C22+C24+C26+C28+C30+C32+C34+C36+C38+C40+C42+C44+C46+C48+C50+C52+C54+C56+C62+C68+C71+C58</f>
        <v>1479795310.1099999</v>
      </c>
      <c r="D203" s="66">
        <f>D12+D14+D16+D18+D20+D22+D24+D26+D28+D30+D32+D34+D36+D38+D40+D42+D44+D46+D48+D50+D52+D54+D62+D68+D71</f>
        <v>1063388400</v>
      </c>
      <c r="E203" s="66">
        <f t="shared" ref="E203:G203" si="0">E12+E14+E16+E18+E20+E22+E24+E26+E28+E30+E32+E34+E36+E38+E40+E42+E44+E46+E48+E50+E52+E54+E62+E68+E71</f>
        <v>665038400</v>
      </c>
      <c r="F203" s="66">
        <f t="shared" si="0"/>
        <v>717760175</v>
      </c>
      <c r="G203" s="67">
        <f t="shared" si="0"/>
        <v>776343000</v>
      </c>
      <c r="H203" s="35"/>
    </row>
    <row r="204" spans="1:12" ht="20.25" customHeight="1" thickBot="1" x14ac:dyDescent="0.3">
      <c r="A204" s="68" t="s">
        <v>161</v>
      </c>
      <c r="B204" s="69" t="s">
        <v>164</v>
      </c>
      <c r="C204" s="70">
        <f>C119+C121+C126+C131+C123</f>
        <v>691894445.04999995</v>
      </c>
      <c r="D204" s="70">
        <f>D119+D121+D126+D131</f>
        <v>616785175.40999997</v>
      </c>
      <c r="E204" s="70">
        <f t="shared" ref="E204:G204" si="1">E119+E121+E126+E131</f>
        <v>531539900</v>
      </c>
      <c r="F204" s="70">
        <f t="shared" si="1"/>
        <v>556070200</v>
      </c>
      <c r="G204" s="71">
        <f t="shared" si="1"/>
        <v>565877900</v>
      </c>
      <c r="H204" s="35"/>
    </row>
    <row r="206" spans="1:12" ht="33.6" customHeight="1" x14ac:dyDescent="0.35">
      <c r="A206" s="74"/>
      <c r="B206" s="74"/>
      <c r="C206" s="28"/>
      <c r="D206" s="28"/>
      <c r="E206" s="85"/>
      <c r="F206" s="85"/>
      <c r="G206" s="85"/>
      <c r="H206" s="27"/>
      <c r="I206" s="27"/>
      <c r="J206" s="85"/>
      <c r="K206" s="85"/>
      <c r="L206" s="85"/>
    </row>
    <row r="207" spans="1:12" x14ac:dyDescent="0.25">
      <c r="C207" s="72"/>
      <c r="D207" s="73"/>
      <c r="E207" s="46"/>
      <c r="F207" s="46"/>
      <c r="G207" s="46"/>
    </row>
    <row r="208" spans="1:12" x14ac:dyDescent="0.25">
      <c r="C208" s="72"/>
      <c r="D208" s="73"/>
    </row>
    <row r="209" spans="3:7" x14ac:dyDescent="0.25">
      <c r="C209" s="72"/>
      <c r="D209" s="73"/>
    </row>
    <row r="210" spans="3:7" x14ac:dyDescent="0.25">
      <c r="C210" s="35"/>
      <c r="D210" s="35"/>
    </row>
    <row r="211" spans="3:7" x14ac:dyDescent="0.25">
      <c r="C211" s="35"/>
    </row>
    <row r="213" spans="3:7" x14ac:dyDescent="0.25">
      <c r="E213" s="46"/>
      <c r="F213" s="46"/>
      <c r="G213" s="46"/>
    </row>
  </sheetData>
  <mergeCells count="11">
    <mergeCell ref="D1:G1"/>
    <mergeCell ref="D2:G2"/>
    <mergeCell ref="D3:G3"/>
    <mergeCell ref="D4:E4"/>
    <mergeCell ref="J206:L206"/>
    <mergeCell ref="E206:G206"/>
    <mergeCell ref="A206:B206"/>
    <mergeCell ref="A5:G5"/>
    <mergeCell ref="A7:G7"/>
    <mergeCell ref="A11:G11"/>
    <mergeCell ref="A118:G118"/>
  </mergeCells>
  <pageMargins left="0.23622047244094491" right="0.23622047244094491" top="0.23622047244094491" bottom="0.2755905511811023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Додаток_11</vt:lpstr>
      <vt:lpstr>Додаток_11!Заголовки_для_друку</vt:lpstr>
      <vt:lpstr>Додаток_11!Область_друку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ORudnitska</dc:creator>
  <cp:lastModifiedBy>AIshuk</cp:lastModifiedBy>
  <cp:lastPrinted>2021-09-01T14:12:57Z</cp:lastPrinted>
  <dcterms:created xsi:type="dcterms:W3CDTF">2021-07-21T06:46:33Z</dcterms:created>
  <dcterms:modified xsi:type="dcterms:W3CDTF">2021-09-01T14:12:59Z</dcterms:modified>
</cp:coreProperties>
</file>