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120" windowHeight="6975" activeTab="1"/>
  </bookViews>
  <sheets>
    <sheet name="загальна реєстрація" sheetId="1" r:id="rId1"/>
    <sheet name="На доопрацюванні+виноситься" sheetId="2" r:id="rId2"/>
  </sheets>
  <definedNames>
    <definedName name="_xlnm.Print_Area" localSheetId="0">'загальна реєстрація'!$B$1:$Y$36</definedName>
    <definedName name="_xlnm.Print_Area" localSheetId="1">'На доопрацюванні+виноситься'!$B$1:$X$19</definedName>
  </definedNames>
  <calcPr fullCalcOnLoad="1"/>
</workbook>
</file>

<file path=xl/sharedStrings.xml><?xml version="1.0" encoding="utf-8"?>
<sst xmlns="http://schemas.openxmlformats.org/spreadsheetml/2006/main" count="275" uniqueCount="91">
  <si>
    <t>Назва проекту</t>
  </si>
  <si>
    <t>Дата реєстрації</t>
  </si>
  <si>
    <t>Реєстраційний номер</t>
  </si>
  <si>
    <t>Частина співфінансування</t>
  </si>
  <si>
    <t>Термін окупності, роки</t>
  </si>
  <si>
    <t>Наказ замовника про затвердження ПКД</t>
  </si>
  <si>
    <t xml:space="preserve"> Економія ПЕР від реалізації заходу </t>
  </si>
  <si>
    <t>Обласний бюджет</t>
  </si>
  <si>
    <t>в натуральних показниках</t>
  </si>
  <si>
    <t>загальна вартість</t>
  </si>
  <si>
    <t>економія, %</t>
  </si>
  <si>
    <t>%</t>
  </si>
  <si>
    <t>теплоенергія, Гкал</t>
  </si>
  <si>
    <t>інші види палива, т у.п.</t>
  </si>
  <si>
    <t>Х</t>
  </si>
  <si>
    <t>РАЗОМ:</t>
  </si>
  <si>
    <t>`</t>
  </si>
  <si>
    <t>Назва експертної організації</t>
  </si>
  <si>
    <t>номер етапу фінансування</t>
  </si>
  <si>
    <r>
      <t>електроенергія, тис. кВт</t>
    </r>
    <r>
      <rPr>
        <b/>
        <vertAlign val="subscript"/>
        <sz val="12"/>
        <rFont val="Times New Roman"/>
        <family val="1"/>
      </rPr>
      <t>*</t>
    </r>
    <r>
      <rPr>
        <b/>
        <sz val="12"/>
        <rFont val="Times New Roman"/>
        <family val="1"/>
      </rPr>
      <t>г</t>
    </r>
  </si>
  <si>
    <r>
      <t>природний газ, тис. м</t>
    </r>
    <r>
      <rPr>
        <b/>
        <vertAlign val="superscript"/>
        <sz val="12"/>
        <rFont val="Times New Roman"/>
        <family val="1"/>
      </rPr>
      <t>3</t>
    </r>
  </si>
  <si>
    <t>№ і дата експертного звіту</t>
  </si>
  <si>
    <r>
      <t>водопостачання і відведення, тис. м</t>
    </r>
    <r>
      <rPr>
        <b/>
        <vertAlign val="superscript"/>
        <sz val="12"/>
        <rFont val="Times New Roman"/>
        <family val="1"/>
      </rPr>
      <t>3</t>
    </r>
  </si>
  <si>
    <r>
      <t>водопостачання і відведення, тис. м</t>
    </r>
    <r>
      <rPr>
        <b/>
        <vertAlign val="superscript"/>
        <sz val="11"/>
        <rFont val="Times New Roman"/>
        <family val="1"/>
      </rPr>
      <t>3</t>
    </r>
  </si>
  <si>
    <t>млн грн</t>
  </si>
  <si>
    <t>Місцевий бюджет, кошти підприємства</t>
  </si>
  <si>
    <t>Кошти в обласному бюджеті для співфінансування проектів з енергоефективності</t>
  </si>
  <si>
    <t>Рівень споживання ПЕР по установі (організації, підприємству) за 2020 рік</t>
  </si>
  <si>
    <t>Разом по ТГ</t>
  </si>
  <si>
    <t>Дубенська ТГ</t>
  </si>
  <si>
    <t>002</t>
  </si>
  <si>
    <t>ТОВ "ПРОЕКСП"</t>
  </si>
  <si>
    <t>від 19.03.2020 №0163-20/ПРОЕКСП</t>
  </si>
  <si>
    <t>Разом по департаменту:</t>
  </si>
  <si>
    <t>001</t>
  </si>
  <si>
    <t>Департамент розвитку адміністративних послуг, соціальної, молодіжної політики та спорту облдержадміністрації</t>
  </si>
  <si>
    <t>ТОВ "Перша Українська Експертиза"</t>
  </si>
  <si>
    <t>від 23.02.2021 № 20210223-1/В</t>
  </si>
  <si>
    <t>Наказ управління освіти Дубенської міської ради від 04.02.2021 № 14</t>
  </si>
  <si>
    <t>Наказ КЗ РОЦзНСП" РОР від 04.03.2021 № 33-п</t>
  </si>
  <si>
    <t>Капітальний ремонт системи опалення із встановленням індивідуального теплового пункту з незалежним приєднанням системи опалення до теплової мережі та підключенням бойлеру непрямого нагріву ГВП з нагрівом від теплового насосу, приміщення закладу дошкільної освіти №7 комбінованого типу, Дубенської міської ради. Україна, Рівненська обл., м. Дубно, вул. Мирогощанська, 63</t>
  </si>
  <si>
    <t xml:space="preserve">Примітка: </t>
  </si>
  <si>
    <t>* - загальна вартість зекономлених коштів внаслідок впровадження проекту складатиметься з вартості зекономленого твердого палива, заробітної плати операторів котельні, електроенергії, що споживається котельнею, економії коштів при нагріві гарячої води тепловим насосом за мінусом вартості електроенергії, яка буде необхідна на опалення тепловими насосами. Детальний розрахунок відображений в матеріалах проекту.</t>
  </si>
  <si>
    <t>003</t>
  </si>
  <si>
    <t>Немовицька ТГ</t>
  </si>
  <si>
    <t>Капітальний ремонт ДНЗ "Колосок" в с. Тинне по вул. Українська, 3, Сарненського району Рівненської області (утеплення фасаду)</t>
  </si>
  <si>
    <t>Рішення Немовицької СР від 26.06.2019 № 68</t>
  </si>
  <si>
    <t>Філія ДП "Укрдержбудекспертиза" у Рівненській області</t>
  </si>
  <si>
    <t>від 24.01.2019 №18-1115-18</t>
  </si>
  <si>
    <t>Разом по управлінню:</t>
  </si>
  <si>
    <t>004</t>
  </si>
  <si>
    <t>від 01.02.2021 № 18-0640-20</t>
  </si>
  <si>
    <t>Управління охорони здоров'я облдержадміністрації</t>
  </si>
  <si>
    <t>Влаштування вузла обліку у ВП "Рокитнівський фаховий медичний коледж" КЗВО "Рівненська медична академія" Рівненської обласної ради за адресою: вул. Незалежності, 8 смт. Рокитне, Рокитнівський р-н, Рівненська область" (реконструкція системи теплопостачання)</t>
  </si>
  <si>
    <t>Всього по ТГ:</t>
  </si>
  <si>
    <t>Всього по структурних підрозділах облдержадміністрації:</t>
  </si>
  <si>
    <t>Соснівська ТГ</t>
  </si>
  <si>
    <t>005</t>
  </si>
  <si>
    <t>Загальна вартість, грн</t>
  </si>
  <si>
    <t>грн</t>
  </si>
  <si>
    <t>тис. грн</t>
  </si>
  <si>
    <t>Великоомелянська ТГ</t>
  </si>
  <si>
    <t>Реконструкція системи опалення та котельні ДНЗ "Берізка" Соснівської селищної ради</t>
  </si>
  <si>
    <t>006</t>
  </si>
  <si>
    <t>Капітальний ремонт адміністративної будівлі Великоомелянської сільської ради на вул. Шевченка, 79 в с. Велика Омеляна Рівненського району (утеплення фасаду, заміна вікон та зовнішніх дверей)</t>
  </si>
  <si>
    <t>від 10.02.2020 №18-0007-20</t>
  </si>
  <si>
    <t>Рішення Великоомелянської сільської ради від 30.03.2021 № 69</t>
  </si>
  <si>
    <t xml:space="preserve">Наказ ВП "Рокитнівський фаховий медичний коледж" КЗВО "Рівненська медична академія" Рівненської обласної ради від 28.12.2020 № 35 </t>
  </si>
  <si>
    <t>Капітальний ремонт системи теплопостачання (влаштування теплового насоса) КЗ "Рівненський обласний центр з надання соціальних послуг" Рівненської обласної ради за адресою: м. Рівне, вул. Ж. Кюрі, 21 *</t>
  </si>
  <si>
    <t>Комунальні підприємства Рівненської обласної ради</t>
  </si>
  <si>
    <t>Разом по комунальних підприємствах Рівненської обласної ради:</t>
  </si>
  <si>
    <t>007</t>
  </si>
  <si>
    <t>Реконструкція системи аерації очисних споруд каналізації (заміна повітродувки № 4) в м. Рівне вул. Будівельників, 22</t>
  </si>
  <si>
    <t>Наказ РОВКП ВКГ "Рівнеоблвордоканал" від 14.05.2021 № 199</t>
  </si>
  <si>
    <t>від 14.05.2021 № 18-0133/01-21</t>
  </si>
  <si>
    <t>Управління освіти і науки облдержадміністрації</t>
  </si>
  <si>
    <t>008</t>
  </si>
  <si>
    <t>009</t>
  </si>
  <si>
    <t>Капітальний ремонт системи опалення (встановлення автоматизованої системи погозалежного регулювання температури опалення) приміщення спального корпусу Коунального закладу "Костопільська спеціальна школа І-ІІІ ступенів" Рівненської обласної ради. Україна, Рівненська обл. м. Костопіль, пров. Пушкіна, 3</t>
  </si>
  <si>
    <t>Наказ КЗ "Костопільська спецшкола І-ІІІ ст." РОР від 17.05.2021 № 16-г</t>
  </si>
  <si>
    <t>Капітальний ремонт корпусу теоретичного навчання з побутовим корпусом Клеванського професійного ліцею по вул. Б.Хмельницького, 89 в смт Клевань, Рівненського району, Рівненської області (ремонт внутрішньої системи опалення)</t>
  </si>
  <si>
    <t>Капітальний ремонт системи опалення (встановлення автоматизованої системи погодозалежного регулювання температури опалення) приміщення спального корпусу Комунального закладу "Костопільська спеціальна школа І-ІІІ ступенів" Рівненської обласної ради. Україна, Рівненська обл. м. Костопіль, пров. Пушкіна, 3</t>
  </si>
  <si>
    <t>від 17.05.2021 № 0312-21/ПРОЕКСП</t>
  </si>
  <si>
    <t>Наказ від 14.05.2021 № 22-ОД</t>
  </si>
  <si>
    <t>від 14.05.2021 № 18-0140/01-21</t>
  </si>
  <si>
    <t>Проекти, що подані на обласний конкурс проектів з енергоефективності у 2021 році станом на 19.05.2021</t>
  </si>
  <si>
    <t>Рішення Дирекції обласного конкурсу</t>
  </si>
  <si>
    <t>Виноситься на Конкурсну раду</t>
  </si>
  <si>
    <t>Не виноситься на Конкурсну раду</t>
  </si>
  <si>
    <t>Не виноситься на Конкурсну раду. Повернено на доопрацювання</t>
  </si>
  <si>
    <t xml:space="preserve">Проекти, що подані на обласний конкурс проектів з енергоефективності у 2021 році та рекомендовані на для розгляду на засіданні Конкурсної ради з проведення обласного конкурсу проектів з енергоефективності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</si>
</sst>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
    <numFmt numFmtId="183" formatCode="0.000"/>
    <numFmt numFmtId="184" formatCode="0.0000"/>
    <numFmt numFmtId="185" formatCode="0.00000"/>
    <numFmt numFmtId="186" formatCode="0.0000000"/>
    <numFmt numFmtId="187" formatCode="0.0000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66">
    <font>
      <sz val="11"/>
      <color theme="1"/>
      <name val="Calibri"/>
      <family val="2"/>
    </font>
    <font>
      <sz val="11"/>
      <color indexed="8"/>
      <name val="Calibri"/>
      <family val="2"/>
    </font>
    <font>
      <sz val="10"/>
      <name val="Arial"/>
      <family val="2"/>
    </font>
    <font>
      <b/>
      <sz val="14"/>
      <name val="Times New Roman"/>
      <family val="1"/>
    </font>
    <font>
      <b/>
      <sz val="12"/>
      <name val="Times New Roman"/>
      <family val="1"/>
    </font>
    <font>
      <b/>
      <sz val="16"/>
      <name val="Times New Roman"/>
      <family val="1"/>
    </font>
    <font>
      <b/>
      <sz val="13"/>
      <name val="Times New Roman"/>
      <family val="1"/>
    </font>
    <font>
      <b/>
      <sz val="11"/>
      <name val="Times New Roman"/>
      <family val="1"/>
    </font>
    <font>
      <sz val="12"/>
      <name val="Arial"/>
      <family val="2"/>
    </font>
    <font>
      <sz val="14"/>
      <name val="Times New Roman"/>
      <family val="1"/>
    </font>
    <font>
      <sz val="16"/>
      <name val="Times New Roman"/>
      <family val="1"/>
    </font>
    <font>
      <sz val="12"/>
      <name val="Times New Roman"/>
      <family val="1"/>
    </font>
    <font>
      <sz val="13"/>
      <name val="Times New Roman"/>
      <family val="1"/>
    </font>
    <font>
      <sz val="10"/>
      <name val="Times New Roman"/>
      <family val="1"/>
    </font>
    <font>
      <sz val="8"/>
      <name val="Calibri"/>
      <family val="2"/>
    </font>
    <font>
      <b/>
      <sz val="18"/>
      <name val="Times New Roman"/>
      <family val="1"/>
    </font>
    <font>
      <b/>
      <sz val="20"/>
      <name val="Times New Roman"/>
      <family val="1"/>
    </font>
    <font>
      <b/>
      <vertAlign val="subscript"/>
      <sz val="12"/>
      <name val="Times New Roman"/>
      <family val="1"/>
    </font>
    <font>
      <b/>
      <vertAlign val="superscript"/>
      <sz val="12"/>
      <name val="Times New Roman"/>
      <family val="1"/>
    </font>
    <font>
      <b/>
      <i/>
      <sz val="18"/>
      <name val="Times New Roman"/>
      <family val="1"/>
    </font>
    <font>
      <b/>
      <sz val="11.5"/>
      <name val="Times New Roman"/>
      <family val="1"/>
    </font>
    <font>
      <sz val="11.5"/>
      <name val="Times New Roman"/>
      <family val="1"/>
    </font>
    <font>
      <b/>
      <vertAlign val="superscript"/>
      <sz val="11"/>
      <name val="Times New Roman"/>
      <family val="1"/>
    </font>
    <font>
      <sz val="14"/>
      <name val="Arial"/>
      <family val="2"/>
    </font>
    <font>
      <b/>
      <sz val="22"/>
      <name val="Times New Roman"/>
      <family val="1"/>
    </font>
    <font>
      <b/>
      <sz val="28"/>
      <name val="Times New Roman"/>
      <family val="1"/>
    </font>
    <font>
      <sz val="18"/>
      <name val="Times New Roman"/>
      <family val="1"/>
    </font>
    <font>
      <sz val="19"/>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
      <patternFill patternType="solid">
        <fgColor theme="9" tint="0.39998000860214233"/>
        <bgColor indexed="64"/>
      </patternFill>
    </fill>
    <fill>
      <patternFill patternType="solid">
        <fgColor indexed="13"/>
        <bgColor indexed="64"/>
      </patternFill>
    </fill>
    <fill>
      <patternFill patternType="solid">
        <fgColor indexed="5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thin"/>
      <top style="medium"/>
      <bottom style="medium"/>
    </border>
    <border>
      <left>
        <color indexed="63"/>
      </left>
      <right style="thin"/>
      <top style="medium"/>
      <bottom style="medium"/>
    </border>
    <border>
      <left style="medium"/>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color indexed="63"/>
      </left>
      <right style="thin"/>
      <top style="medium"/>
      <bottom style="thin"/>
    </border>
    <border>
      <left style="thin"/>
      <right style="medium"/>
      <top style="thin"/>
      <bottom style="thin"/>
    </border>
    <border>
      <left>
        <color indexed="63"/>
      </left>
      <right style="thin"/>
      <top style="thin"/>
      <bottom style="thin"/>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9" fontId="1" fillId="0" borderId="0" applyFont="0" applyFill="0" applyBorder="0" applyAlignment="0" applyProtection="0"/>
    <xf numFmtId="0" fontId="49" fillId="20" borderId="0" applyNumberFormat="0" applyBorder="0" applyAlignment="0" applyProtection="0"/>
    <xf numFmtId="0" fontId="50"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5" fillId="27" borderId="6"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29" borderId="1" applyNumberFormat="0" applyAlignment="0" applyProtection="0"/>
    <xf numFmtId="0" fontId="2" fillId="0" borderId="0">
      <alignment/>
      <protection/>
    </xf>
    <xf numFmtId="0" fontId="59" fillId="0" borderId="0" applyNumberFormat="0" applyFill="0" applyBorder="0" applyAlignment="0" applyProtection="0"/>
    <xf numFmtId="0" fontId="60" fillId="0" borderId="7" applyNumberFormat="0" applyFill="0" applyAlignment="0" applyProtection="0"/>
    <xf numFmtId="0" fontId="61" fillId="30" borderId="0" applyNumberFormat="0" applyBorder="0" applyAlignment="0" applyProtection="0"/>
    <xf numFmtId="0" fontId="1" fillId="31" borderId="8" applyNumberFormat="0" applyFont="0" applyAlignment="0" applyProtection="0"/>
    <xf numFmtId="0" fontId="62" fillId="29" borderId="9"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cellStyleXfs>
  <cellXfs count="266">
    <xf numFmtId="0" fontId="0" fillId="0" borderId="0" xfId="0" applyFont="1" applyAlignment="1">
      <alignment/>
    </xf>
    <xf numFmtId="0" fontId="2" fillId="0" borderId="0" xfId="54" applyFont="1" applyBorder="1">
      <alignment/>
      <protection/>
    </xf>
    <xf numFmtId="0" fontId="2" fillId="0" borderId="0" xfId="54" applyFont="1">
      <alignment/>
      <protection/>
    </xf>
    <xf numFmtId="0" fontId="8" fillId="0" borderId="0" xfId="54" applyFont="1">
      <alignment/>
      <protection/>
    </xf>
    <xf numFmtId="0" fontId="8" fillId="0" borderId="0" xfId="54" applyFont="1" applyBorder="1">
      <alignment/>
      <protection/>
    </xf>
    <xf numFmtId="2" fontId="4" fillId="0" borderId="0" xfId="54" applyNumberFormat="1" applyFont="1" applyFill="1" applyBorder="1" applyAlignment="1">
      <alignment horizontal="center" vertical="center" wrapText="1"/>
      <protection/>
    </xf>
    <xf numFmtId="182" fontId="4" fillId="0" borderId="0" xfId="54" applyNumberFormat="1" applyFont="1" applyFill="1" applyBorder="1" applyAlignment="1">
      <alignment horizontal="center" vertical="center" wrapText="1"/>
      <protection/>
    </xf>
    <xf numFmtId="182" fontId="6" fillId="32" borderId="0" xfId="54" applyNumberFormat="1" applyFont="1" applyFill="1" applyBorder="1" applyAlignment="1">
      <alignment horizontal="center" vertical="center"/>
      <protection/>
    </xf>
    <xf numFmtId="0" fontId="11"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9" fillId="0" borderId="0" xfId="54" applyFont="1" applyFill="1" applyAlignment="1">
      <alignment horizontal="center"/>
      <protection/>
    </xf>
    <xf numFmtId="182" fontId="12" fillId="0" borderId="0" xfId="54" applyNumberFormat="1" applyFont="1" applyAlignment="1">
      <alignment horizontal="center" vertical="center"/>
      <protection/>
    </xf>
    <xf numFmtId="0" fontId="11" fillId="0" borderId="0" xfId="54" applyFont="1" applyAlignment="1">
      <alignment horizontal="center" vertical="center"/>
      <protection/>
    </xf>
    <xf numFmtId="0" fontId="13" fillId="0" borderId="0" xfId="54" applyFont="1" applyAlignment="1">
      <alignment horizontal="center" vertical="center"/>
      <protection/>
    </xf>
    <xf numFmtId="0" fontId="10" fillId="0" borderId="0" xfId="54" applyFont="1">
      <alignment/>
      <protection/>
    </xf>
    <xf numFmtId="182" fontId="20" fillId="0" borderId="0" xfId="54" applyNumberFormat="1" applyFont="1" applyFill="1" applyBorder="1" applyAlignment="1">
      <alignment horizontal="center" vertical="center" wrapText="1"/>
      <protection/>
    </xf>
    <xf numFmtId="0" fontId="21" fillId="32" borderId="0" xfId="54" applyFont="1" applyFill="1" applyBorder="1" applyAlignment="1">
      <alignment horizontal="center" vertical="center"/>
      <protection/>
    </xf>
    <xf numFmtId="0" fontId="21" fillId="0" borderId="0" xfId="54" applyFont="1" applyAlignment="1">
      <alignment horizontal="center" vertical="center"/>
      <protection/>
    </xf>
    <xf numFmtId="182" fontId="5" fillId="0" borderId="0" xfId="54" applyNumberFormat="1" applyFont="1" applyFill="1" applyBorder="1" applyAlignment="1">
      <alignment horizontal="center" vertical="center" wrapText="1"/>
      <protection/>
    </xf>
    <xf numFmtId="0" fontId="10" fillId="0" borderId="0" xfId="54" applyFont="1" applyBorder="1" applyAlignment="1">
      <alignment horizontal="center" vertical="center" wrapText="1"/>
      <protection/>
    </xf>
    <xf numFmtId="182" fontId="5" fillId="0" borderId="0" xfId="54" applyNumberFormat="1" applyFont="1" applyFill="1" applyBorder="1" applyAlignment="1">
      <alignment vertical="center" wrapText="1"/>
      <protection/>
    </xf>
    <xf numFmtId="2" fontId="4" fillId="0" borderId="0" xfId="54" applyNumberFormat="1" applyFont="1" applyFill="1" applyBorder="1" applyAlignment="1">
      <alignment vertical="center" wrapText="1"/>
      <protection/>
    </xf>
    <xf numFmtId="0" fontId="20" fillId="0" borderId="10" xfId="54" applyFont="1" applyFill="1" applyBorder="1" applyAlignment="1">
      <alignment horizontal="center" vertical="center" wrapText="1"/>
      <protection/>
    </xf>
    <xf numFmtId="4" fontId="4" fillId="0" borderId="10" xfId="54" applyNumberFormat="1" applyFont="1" applyBorder="1" applyAlignment="1">
      <alignment horizontal="center" vertical="center" wrapText="1"/>
      <protection/>
    </xf>
    <xf numFmtId="4" fontId="5" fillId="0" borderId="0" xfId="54" applyNumberFormat="1" applyFont="1" applyFill="1" applyBorder="1" applyAlignment="1">
      <alignment horizontal="center" vertical="center" wrapText="1"/>
      <protection/>
    </xf>
    <xf numFmtId="4" fontId="11" fillId="0" borderId="0" xfId="54" applyNumberFormat="1" applyFont="1" applyBorder="1" applyAlignment="1">
      <alignment horizontal="center" vertical="center" wrapText="1"/>
      <protection/>
    </xf>
    <xf numFmtId="4" fontId="13" fillId="0" borderId="0" xfId="54" applyNumberFormat="1" applyFont="1" applyAlignment="1">
      <alignment horizontal="center" vertical="center"/>
      <protection/>
    </xf>
    <xf numFmtId="182" fontId="11" fillId="0" borderId="0" xfId="54" applyNumberFormat="1" applyFont="1" applyBorder="1" applyAlignment="1">
      <alignment horizontal="center" vertical="center" wrapText="1"/>
      <protection/>
    </xf>
    <xf numFmtId="182" fontId="13" fillId="0" borderId="0" xfId="54" applyNumberFormat="1" applyFont="1" applyAlignment="1">
      <alignment horizontal="center" vertical="center"/>
      <protection/>
    </xf>
    <xf numFmtId="182" fontId="5" fillId="0" borderId="0" xfId="54" applyNumberFormat="1" applyFont="1" applyFill="1" applyBorder="1" applyAlignment="1">
      <alignment horizontal="right" vertical="center" wrapText="1"/>
      <protection/>
    </xf>
    <xf numFmtId="0" fontId="2" fillId="0" borderId="0" xfId="54" applyFont="1" applyFill="1" applyBorder="1">
      <alignment/>
      <protection/>
    </xf>
    <xf numFmtId="0" fontId="2" fillId="0" borderId="0" xfId="54" applyFont="1" applyFill="1">
      <alignment/>
      <protection/>
    </xf>
    <xf numFmtId="0" fontId="23" fillId="0" borderId="0" xfId="54" applyFont="1" applyBorder="1" applyAlignment="1">
      <alignment vertical="center" wrapText="1"/>
      <protection/>
    </xf>
    <xf numFmtId="0" fontId="23" fillId="0" borderId="0" xfId="54" applyFont="1" applyFill="1" applyBorder="1" applyAlignment="1">
      <alignment vertical="center" wrapText="1"/>
      <protection/>
    </xf>
    <xf numFmtId="0" fontId="23" fillId="0" borderId="0" xfId="54" applyFont="1" applyAlignment="1">
      <alignment vertical="center" wrapText="1"/>
      <protection/>
    </xf>
    <xf numFmtId="0" fontId="8" fillId="0" borderId="0" xfId="54" applyFont="1" applyFill="1" applyBorder="1">
      <alignment/>
      <protection/>
    </xf>
    <xf numFmtId="0" fontId="8" fillId="0" borderId="0" xfId="54" applyFont="1" applyFill="1">
      <alignment/>
      <protection/>
    </xf>
    <xf numFmtId="0" fontId="23" fillId="0" borderId="0" xfId="54" applyFont="1" applyFill="1" applyAlignment="1">
      <alignment vertical="center" wrapText="1"/>
      <protection/>
    </xf>
    <xf numFmtId="0" fontId="21" fillId="0" borderId="0" xfId="54" applyFont="1" applyFill="1" applyAlignment="1">
      <alignment horizontal="center" vertical="center"/>
      <protection/>
    </xf>
    <xf numFmtId="0" fontId="13" fillId="0" borderId="0" xfId="54" applyFont="1" applyFill="1" applyAlignment="1">
      <alignment horizontal="center" vertical="center"/>
      <protection/>
    </xf>
    <xf numFmtId="0" fontId="13" fillId="0" borderId="0" xfId="54" applyFont="1" applyFill="1" applyAlignment="1">
      <alignment horizontal="center"/>
      <protection/>
    </xf>
    <xf numFmtId="4" fontId="24" fillId="0" borderId="0" xfId="54" applyNumberFormat="1" applyFont="1" applyFill="1" applyBorder="1" applyAlignment="1">
      <alignment horizontal="center" vertical="center" wrapText="1"/>
      <protection/>
    </xf>
    <xf numFmtId="4" fontId="24" fillId="0" borderId="10" xfId="54" applyNumberFormat="1" applyFont="1" applyFill="1" applyBorder="1" applyAlignment="1">
      <alignment horizontal="center" vertical="center" wrapText="1"/>
      <protection/>
    </xf>
    <xf numFmtId="0" fontId="3" fillId="32" borderId="0" xfId="54" applyFont="1" applyFill="1" applyAlignment="1">
      <alignment horizontal="center" vertical="center" wrapText="1"/>
      <protection/>
    </xf>
    <xf numFmtId="0" fontId="3" fillId="0" borderId="0" xfId="54" applyFont="1" applyFill="1" applyAlignment="1">
      <alignment horizontal="center" vertical="center" wrapText="1"/>
      <protection/>
    </xf>
    <xf numFmtId="0" fontId="9" fillId="33" borderId="0" xfId="54" applyFont="1" applyFill="1" applyAlignment="1">
      <alignment horizontal="center" vertical="center" wrapText="1"/>
      <protection/>
    </xf>
    <xf numFmtId="4" fontId="11" fillId="0" borderId="0" xfId="54" applyNumberFormat="1" applyFont="1" applyFill="1" applyAlignment="1">
      <alignment horizontal="center" vertical="center"/>
      <protection/>
    </xf>
    <xf numFmtId="0" fontId="5" fillId="0" borderId="0" xfId="54" applyFont="1" applyFill="1" applyBorder="1" applyAlignment="1">
      <alignment horizontal="center" vertical="center" wrapText="1"/>
      <protection/>
    </xf>
    <xf numFmtId="0" fontId="4" fillId="32" borderId="0" xfId="54" applyFont="1" applyFill="1" applyBorder="1" applyAlignment="1">
      <alignment horizontal="center" vertical="center" textRotation="90" wrapText="1"/>
      <protection/>
    </xf>
    <xf numFmtId="0" fontId="13" fillId="0" borderId="0" xfId="54" applyFont="1" applyBorder="1" applyAlignment="1">
      <alignment vertical="center"/>
      <protection/>
    </xf>
    <xf numFmtId="2" fontId="13" fillId="0" borderId="0" xfId="54" applyNumberFormat="1" applyFont="1" applyFill="1" applyAlignment="1">
      <alignment horizontal="center" vertical="center"/>
      <protection/>
    </xf>
    <xf numFmtId="4" fontId="5" fillId="0" borderId="11" xfId="54" applyNumberFormat="1" applyFont="1" applyBorder="1" applyAlignment="1">
      <alignment horizontal="center" vertical="center" wrapText="1"/>
      <protection/>
    </xf>
    <xf numFmtId="182" fontId="5" fillId="0" borderId="11" xfId="54" applyNumberFormat="1" applyFont="1" applyBorder="1" applyAlignment="1">
      <alignment horizontal="center" vertical="center" wrapText="1"/>
      <protection/>
    </xf>
    <xf numFmtId="0" fontId="4" fillId="0" borderId="12" xfId="54" applyFont="1" applyFill="1" applyBorder="1" applyAlignment="1">
      <alignment horizontal="center" vertical="center" textRotation="90" wrapText="1"/>
      <protection/>
    </xf>
    <xf numFmtId="0" fontId="4" fillId="0" borderId="11" xfId="54" applyFont="1" applyFill="1" applyBorder="1" applyAlignment="1">
      <alignment horizontal="center" vertical="center" textRotation="90" wrapText="1"/>
      <protection/>
    </xf>
    <xf numFmtId="0" fontId="7" fillId="0" borderId="11" xfId="54" applyFont="1" applyFill="1" applyBorder="1" applyAlignment="1">
      <alignment horizontal="center" vertical="center" textRotation="90" wrapText="1"/>
      <protection/>
    </xf>
    <xf numFmtId="0" fontId="4" fillId="0" borderId="13" xfId="54" applyFont="1" applyFill="1" applyBorder="1" applyAlignment="1">
      <alignment horizontal="center" vertical="center" textRotation="90" wrapText="1"/>
      <protection/>
    </xf>
    <xf numFmtId="0" fontId="4" fillId="0" borderId="14" xfId="54" applyFont="1" applyFill="1" applyBorder="1" applyAlignment="1">
      <alignment horizontal="center" vertical="center" textRotation="90" wrapText="1"/>
      <protection/>
    </xf>
    <xf numFmtId="14" fontId="9" fillId="0" borderId="15" xfId="54" applyNumberFormat="1" applyFont="1" applyFill="1" applyBorder="1" applyAlignment="1">
      <alignment horizontal="center" vertical="center" wrapText="1"/>
      <protection/>
    </xf>
    <xf numFmtId="49" fontId="3" fillId="0" borderId="16" xfId="54" applyNumberFormat="1" applyFont="1" applyFill="1" applyBorder="1" applyAlignment="1">
      <alignment horizontal="center" vertical="center" wrapText="1"/>
      <protection/>
    </xf>
    <xf numFmtId="4" fontId="10" fillId="0" borderId="16" xfId="54" applyNumberFormat="1" applyFont="1" applyFill="1" applyBorder="1" applyAlignment="1">
      <alignment horizontal="center" vertical="center" wrapText="1"/>
      <protection/>
    </xf>
    <xf numFmtId="182" fontId="10" fillId="0" borderId="16" xfId="54" applyNumberFormat="1" applyFont="1" applyFill="1" applyBorder="1" applyAlignment="1">
      <alignment horizontal="center" vertical="center" wrapText="1"/>
      <protection/>
    </xf>
    <xf numFmtId="2" fontId="10" fillId="34" borderId="16" xfId="54" applyNumberFormat="1" applyFont="1" applyFill="1" applyBorder="1" applyAlignment="1">
      <alignment horizontal="center" vertical="center" wrapText="1"/>
      <protection/>
    </xf>
    <xf numFmtId="0" fontId="10" fillId="0" borderId="16" xfId="54" applyFont="1" applyFill="1" applyBorder="1" applyAlignment="1">
      <alignment horizontal="center" vertical="center" wrapText="1"/>
      <protection/>
    </xf>
    <xf numFmtId="1" fontId="11" fillId="0" borderId="16" xfId="54" applyNumberFormat="1" applyFont="1" applyBorder="1" applyAlignment="1">
      <alignment horizontal="center" vertical="center" wrapText="1"/>
      <protection/>
    </xf>
    <xf numFmtId="0" fontId="9" fillId="0" borderId="17" xfId="54" applyFont="1" applyFill="1" applyBorder="1" applyAlignment="1">
      <alignment horizontal="center" vertical="center" wrapText="1"/>
      <protection/>
    </xf>
    <xf numFmtId="4" fontId="10" fillId="34" borderId="18" xfId="54" applyNumberFormat="1" applyFont="1" applyFill="1" applyBorder="1" applyAlignment="1">
      <alignment horizontal="center" vertical="center" wrapText="1"/>
      <protection/>
    </xf>
    <xf numFmtId="4" fontId="10" fillId="34" borderId="16" xfId="54" applyNumberFormat="1" applyFont="1" applyFill="1" applyBorder="1" applyAlignment="1">
      <alignment horizontal="center" vertical="center" wrapText="1"/>
      <protection/>
    </xf>
    <xf numFmtId="2" fontId="10" fillId="34" borderId="19" xfId="54" applyNumberFormat="1" applyFont="1" applyFill="1" applyBorder="1" applyAlignment="1">
      <alignment horizontal="center" vertical="center" wrapText="1"/>
      <protection/>
    </xf>
    <xf numFmtId="4" fontId="5" fillId="35" borderId="20" xfId="54" applyNumberFormat="1" applyFont="1" applyFill="1" applyBorder="1" applyAlignment="1">
      <alignment horizontal="center" vertical="center" wrapText="1"/>
      <protection/>
    </xf>
    <xf numFmtId="182" fontId="5" fillId="35" borderId="20" xfId="54" applyNumberFormat="1" applyFont="1" applyFill="1" applyBorder="1" applyAlignment="1">
      <alignment horizontal="center" vertical="center" wrapText="1"/>
      <protection/>
    </xf>
    <xf numFmtId="0" fontId="5" fillId="35" borderId="20" xfId="54" applyFont="1" applyFill="1" applyBorder="1" applyAlignment="1">
      <alignment horizontal="center" vertical="center" wrapText="1"/>
      <protection/>
    </xf>
    <xf numFmtId="2" fontId="5" fillId="35" borderId="21" xfId="54" applyNumberFormat="1" applyFont="1" applyFill="1" applyBorder="1" applyAlignment="1">
      <alignment horizontal="center" vertical="center" wrapText="1"/>
      <protection/>
    </xf>
    <xf numFmtId="0" fontId="9" fillId="0" borderId="16" xfId="54" applyFont="1" applyFill="1" applyBorder="1" applyAlignment="1">
      <alignment horizontal="center" vertical="center" wrapText="1"/>
      <protection/>
    </xf>
    <xf numFmtId="4" fontId="5" fillId="18" borderId="16" xfId="54" applyNumberFormat="1" applyFont="1" applyFill="1" applyBorder="1" applyAlignment="1">
      <alignment horizontal="center" vertical="center" wrapText="1"/>
      <protection/>
    </xf>
    <xf numFmtId="0" fontId="5" fillId="18" borderId="16" xfId="54" applyFont="1" applyFill="1" applyBorder="1" applyAlignment="1">
      <alignment horizontal="center" vertical="center" wrapText="1"/>
      <protection/>
    </xf>
    <xf numFmtId="182" fontId="5" fillId="18" borderId="16" xfId="54" applyNumberFormat="1" applyFont="1" applyFill="1" applyBorder="1" applyAlignment="1">
      <alignment horizontal="center" vertical="center" wrapText="1"/>
      <protection/>
    </xf>
    <xf numFmtId="2" fontId="10" fillId="34" borderId="18" xfId="54" applyNumberFormat="1" applyFont="1" applyFill="1" applyBorder="1" applyAlignment="1">
      <alignment horizontal="center" vertical="center" wrapText="1"/>
      <protection/>
    </xf>
    <xf numFmtId="2" fontId="10" fillId="0" borderId="16" xfId="54" applyNumberFormat="1" applyFont="1" applyFill="1" applyBorder="1" applyAlignment="1">
      <alignment horizontal="center" vertical="center" wrapText="1"/>
      <protection/>
    </xf>
    <xf numFmtId="0" fontId="11" fillId="0" borderId="16" xfId="54" applyFont="1" applyFill="1" applyBorder="1" applyAlignment="1">
      <alignment horizontal="center" vertical="center" wrapText="1"/>
      <protection/>
    </xf>
    <xf numFmtId="1" fontId="11" fillId="0" borderId="16" xfId="54" applyNumberFormat="1" applyFont="1" applyFill="1" applyBorder="1" applyAlignment="1">
      <alignment horizontal="center" vertical="center" wrapText="1"/>
      <protection/>
    </xf>
    <xf numFmtId="0" fontId="5" fillId="18" borderId="19" xfId="54" applyFont="1" applyFill="1" applyBorder="1" applyAlignment="1">
      <alignment horizontal="center" vertical="center" wrapText="1"/>
      <protection/>
    </xf>
    <xf numFmtId="4" fontId="5" fillId="36" borderId="20" xfId="54" applyNumberFormat="1" applyFont="1" applyFill="1" applyBorder="1" applyAlignment="1">
      <alignment horizontal="center" vertical="center" wrapText="1"/>
      <protection/>
    </xf>
    <xf numFmtId="182" fontId="5" fillId="36" borderId="20" xfId="54" applyNumberFormat="1" applyFont="1" applyFill="1" applyBorder="1" applyAlignment="1">
      <alignment horizontal="center" vertical="center" wrapText="1"/>
      <protection/>
    </xf>
    <xf numFmtId="182" fontId="5" fillId="36" borderId="21" xfId="54" applyNumberFormat="1" applyFont="1" applyFill="1" applyBorder="1" applyAlignment="1">
      <alignment horizontal="center" vertical="center" wrapText="1"/>
      <protection/>
    </xf>
    <xf numFmtId="0" fontId="5" fillId="35" borderId="22" xfId="54" applyFont="1" applyFill="1" applyBorder="1" applyAlignment="1">
      <alignment horizontal="center" vertical="center" wrapText="1"/>
      <protection/>
    </xf>
    <xf numFmtId="4" fontId="5" fillId="35" borderId="23" xfId="54" applyNumberFormat="1" applyFont="1" applyFill="1" applyBorder="1" applyAlignment="1">
      <alignment horizontal="center" vertical="center" wrapText="1"/>
      <protection/>
    </xf>
    <xf numFmtId="4" fontId="5" fillId="35" borderId="21" xfId="54" applyNumberFormat="1" applyFont="1" applyFill="1" applyBorder="1" applyAlignment="1">
      <alignment horizontal="center" vertical="center" wrapText="1"/>
      <protection/>
    </xf>
    <xf numFmtId="0" fontId="5" fillId="18" borderId="17" xfId="54" applyFont="1" applyFill="1" applyBorder="1" applyAlignment="1">
      <alignment horizontal="center" vertical="center" wrapText="1"/>
      <protection/>
    </xf>
    <xf numFmtId="4" fontId="5" fillId="18" borderId="18" xfId="54" applyNumberFormat="1" applyFont="1" applyFill="1" applyBorder="1" applyAlignment="1">
      <alignment horizontal="center" vertical="center" wrapText="1"/>
      <protection/>
    </xf>
    <xf numFmtId="182" fontId="5" fillId="18" borderId="17" xfId="54" applyNumberFormat="1" applyFont="1" applyFill="1" applyBorder="1" applyAlignment="1">
      <alignment horizontal="center" vertical="center" wrapText="1"/>
      <protection/>
    </xf>
    <xf numFmtId="182" fontId="5" fillId="36" borderId="22" xfId="54" applyNumberFormat="1" applyFont="1" applyFill="1" applyBorder="1" applyAlignment="1">
      <alignment horizontal="center" vertical="center" wrapText="1"/>
      <protection/>
    </xf>
    <xf numFmtId="0" fontId="10" fillId="34" borderId="16" xfId="54" applyFont="1" applyFill="1" applyBorder="1" applyAlignment="1">
      <alignment horizontal="center" vertical="center" wrapText="1"/>
      <protection/>
    </xf>
    <xf numFmtId="1" fontId="11" fillId="34" borderId="16" xfId="54" applyNumberFormat="1" applyFont="1" applyFill="1" applyBorder="1" applyAlignment="1">
      <alignment horizontal="center" vertical="center" wrapText="1"/>
      <protection/>
    </xf>
    <xf numFmtId="0" fontId="9" fillId="34" borderId="17" xfId="54" applyFont="1" applyFill="1" applyBorder="1" applyAlignment="1">
      <alignment horizontal="center" vertical="center" wrapText="1"/>
      <protection/>
    </xf>
    <xf numFmtId="0" fontId="12" fillId="0" borderId="16" xfId="54" applyFont="1" applyFill="1" applyBorder="1" applyAlignment="1">
      <alignment horizontal="center" vertical="center" wrapText="1"/>
      <protection/>
    </xf>
    <xf numFmtId="183" fontId="10" fillId="0" borderId="16" xfId="54" applyNumberFormat="1" applyFont="1" applyFill="1" applyBorder="1" applyAlignment="1">
      <alignment horizontal="center" vertical="center" wrapText="1"/>
      <protection/>
    </xf>
    <xf numFmtId="2" fontId="10" fillId="0" borderId="15" xfId="54" applyNumberFormat="1" applyFont="1" applyFill="1" applyBorder="1" applyAlignment="1">
      <alignment horizontal="center" vertical="center" wrapText="1"/>
      <protection/>
    </xf>
    <xf numFmtId="2" fontId="10" fillId="0" borderId="19" xfId="54" applyNumberFormat="1" applyFont="1" applyFill="1" applyBorder="1" applyAlignment="1">
      <alignment horizontal="center" vertical="center" wrapText="1"/>
      <protection/>
    </xf>
    <xf numFmtId="2" fontId="10" fillId="0" borderId="18" xfId="54" applyNumberFormat="1" applyFont="1" applyFill="1" applyBorder="1" applyAlignment="1">
      <alignment horizontal="center" vertical="center" wrapText="1"/>
      <protection/>
    </xf>
    <xf numFmtId="4" fontId="10" fillId="0" borderId="15" xfId="54" applyNumberFormat="1" applyFont="1" applyFill="1" applyBorder="1" applyAlignment="1">
      <alignment horizontal="center" vertical="center" wrapText="1"/>
      <protection/>
    </xf>
    <xf numFmtId="4" fontId="10" fillId="0" borderId="19" xfId="54" applyNumberFormat="1" applyFont="1" applyFill="1" applyBorder="1" applyAlignment="1">
      <alignment horizontal="center" vertical="center" wrapText="1"/>
      <protection/>
    </xf>
    <xf numFmtId="0" fontId="26" fillId="0" borderId="16" xfId="54" applyFont="1" applyFill="1" applyBorder="1" applyAlignment="1">
      <alignment vertical="center" wrapText="1"/>
      <protection/>
    </xf>
    <xf numFmtId="4" fontId="5" fillId="18" borderId="20" xfId="54" applyNumberFormat="1" applyFont="1" applyFill="1" applyBorder="1" applyAlignment="1">
      <alignment horizontal="center" vertical="center" wrapText="1"/>
      <protection/>
    </xf>
    <xf numFmtId="182" fontId="5" fillId="18" borderId="20" xfId="54" applyNumberFormat="1" applyFont="1" applyFill="1" applyBorder="1" applyAlignment="1">
      <alignment horizontal="center" vertical="center" wrapText="1"/>
      <protection/>
    </xf>
    <xf numFmtId="0" fontId="5" fillId="18" borderId="21" xfId="54" applyFont="1" applyFill="1" applyBorder="1" applyAlignment="1">
      <alignment horizontal="center" vertical="center" wrapText="1"/>
      <protection/>
    </xf>
    <xf numFmtId="182" fontId="5" fillId="18" borderId="22" xfId="54" applyNumberFormat="1" applyFont="1" applyFill="1" applyBorder="1" applyAlignment="1">
      <alignment horizontal="center" vertical="center" wrapText="1"/>
      <protection/>
    </xf>
    <xf numFmtId="4" fontId="5" fillId="18" borderId="24" xfId="54" applyNumberFormat="1" applyFont="1" applyFill="1" applyBorder="1" applyAlignment="1">
      <alignment horizontal="center" vertical="center" wrapText="1"/>
      <protection/>
    </xf>
    <xf numFmtId="4" fontId="5" fillId="18" borderId="23" xfId="54" applyNumberFormat="1" applyFont="1" applyFill="1" applyBorder="1" applyAlignment="1">
      <alignment horizontal="center" vertical="center" wrapText="1"/>
      <protection/>
    </xf>
    <xf numFmtId="4" fontId="5" fillId="18" borderId="21" xfId="54" applyNumberFormat="1" applyFont="1" applyFill="1" applyBorder="1" applyAlignment="1">
      <alignment horizontal="center" vertical="center" wrapText="1"/>
      <protection/>
    </xf>
    <xf numFmtId="4" fontId="5" fillId="36" borderId="25" xfId="54" applyNumberFormat="1" applyFont="1" applyFill="1" applyBorder="1" applyAlignment="1">
      <alignment horizontal="center" vertical="center" wrapText="1"/>
      <protection/>
    </xf>
    <xf numFmtId="4" fontId="5" fillId="36" borderId="21" xfId="54" applyNumberFormat="1" applyFont="1" applyFill="1" applyBorder="1" applyAlignment="1">
      <alignment horizontal="center" vertical="center" wrapText="1"/>
      <protection/>
    </xf>
    <xf numFmtId="4" fontId="5" fillId="36" borderId="22" xfId="54" applyNumberFormat="1" applyFont="1" applyFill="1" applyBorder="1" applyAlignment="1">
      <alignment horizontal="center" vertical="center" wrapText="1"/>
      <protection/>
    </xf>
    <xf numFmtId="14" fontId="9" fillId="0" borderId="26" xfId="54" applyNumberFormat="1" applyFont="1" applyFill="1" applyBorder="1" applyAlignment="1">
      <alignment horizontal="center" vertical="center" wrapText="1"/>
      <protection/>
    </xf>
    <xf numFmtId="49" fontId="3" fillId="0" borderId="27" xfId="54" applyNumberFormat="1" applyFont="1" applyFill="1" applyBorder="1" applyAlignment="1">
      <alignment horizontal="center" vertical="center" wrapText="1"/>
      <protection/>
    </xf>
    <xf numFmtId="0" fontId="26" fillId="0" borderId="27" xfId="54" applyFont="1" applyFill="1" applyBorder="1" applyAlignment="1">
      <alignment vertical="center" wrapText="1"/>
      <protection/>
    </xf>
    <xf numFmtId="4" fontId="10" fillId="0" borderId="27" xfId="54" applyNumberFormat="1" applyFont="1" applyFill="1" applyBorder="1" applyAlignment="1">
      <alignment horizontal="center" vertical="center" wrapText="1"/>
      <protection/>
    </xf>
    <xf numFmtId="182" fontId="10" fillId="0" borderId="27" xfId="54" applyNumberFormat="1" applyFont="1" applyFill="1" applyBorder="1" applyAlignment="1">
      <alignment horizontal="center" vertical="center" wrapText="1"/>
      <protection/>
    </xf>
    <xf numFmtId="0" fontId="11" fillId="0" borderId="27" xfId="54" applyFont="1" applyFill="1" applyBorder="1" applyAlignment="1">
      <alignment horizontal="center" vertical="center" wrapText="1"/>
      <protection/>
    </xf>
    <xf numFmtId="0" fontId="11" fillId="34" borderId="16" xfId="54" applyFont="1" applyFill="1" applyBorder="1" applyAlignment="1">
      <alignment horizontal="center" vertical="center" wrapText="1"/>
      <protection/>
    </xf>
    <xf numFmtId="2" fontId="10" fillId="34" borderId="15" xfId="54" applyNumberFormat="1" applyFont="1" applyFill="1" applyBorder="1" applyAlignment="1">
      <alignment horizontal="center" vertical="center" wrapText="1"/>
      <protection/>
    </xf>
    <xf numFmtId="183" fontId="10" fillId="34" borderId="16" xfId="54" applyNumberFormat="1" applyFont="1" applyFill="1" applyBorder="1" applyAlignment="1">
      <alignment horizontal="center" vertical="center" wrapText="1"/>
      <protection/>
    </xf>
    <xf numFmtId="4" fontId="5" fillId="35" borderId="25" xfId="54" applyNumberFormat="1" applyFont="1" applyFill="1" applyBorder="1" applyAlignment="1">
      <alignment horizontal="center" vertical="center" wrapText="1"/>
      <protection/>
    </xf>
    <xf numFmtId="4" fontId="5" fillId="35" borderId="22" xfId="54" applyNumberFormat="1" applyFont="1" applyFill="1" applyBorder="1" applyAlignment="1">
      <alignment horizontal="center" vertical="center" wrapText="1"/>
      <protection/>
    </xf>
    <xf numFmtId="0" fontId="2" fillId="0" borderId="0" xfId="54" applyFont="1" applyBorder="1" applyAlignment="1">
      <alignment/>
      <protection/>
    </xf>
    <xf numFmtId="4" fontId="5" fillId="35" borderId="28" xfId="54" applyNumberFormat="1" applyFont="1" applyFill="1" applyBorder="1" applyAlignment="1">
      <alignment horizontal="center" vertical="center" wrapText="1"/>
      <protection/>
    </xf>
    <xf numFmtId="182" fontId="5" fillId="35" borderId="28" xfId="54" applyNumberFormat="1" applyFont="1" applyFill="1" applyBorder="1" applyAlignment="1">
      <alignment horizontal="center" vertical="center" wrapText="1"/>
      <protection/>
    </xf>
    <xf numFmtId="0" fontId="5" fillId="35" borderId="28" xfId="54" applyFont="1" applyFill="1" applyBorder="1" applyAlignment="1">
      <alignment horizontal="center" vertical="center" wrapText="1"/>
      <protection/>
    </xf>
    <xf numFmtId="0" fontId="5" fillId="35" borderId="29" xfId="54" applyFont="1" applyFill="1" applyBorder="1" applyAlignment="1">
      <alignment horizontal="center" vertical="center" wrapText="1"/>
      <protection/>
    </xf>
    <xf numFmtId="4" fontId="5" fillId="35" borderId="30" xfId="54" applyNumberFormat="1" applyFont="1" applyFill="1" applyBorder="1" applyAlignment="1">
      <alignment horizontal="center" vertical="center" wrapText="1"/>
      <protection/>
    </xf>
    <xf numFmtId="4" fontId="5" fillId="35" borderId="31" xfId="54" applyNumberFormat="1" applyFont="1" applyFill="1" applyBorder="1" applyAlignment="1">
      <alignment horizontal="center" vertical="center" wrapText="1"/>
      <protection/>
    </xf>
    <xf numFmtId="4" fontId="5" fillId="35" borderId="32" xfId="54" applyNumberFormat="1" applyFont="1" applyFill="1" applyBorder="1" applyAlignment="1">
      <alignment horizontal="center" vertical="center" wrapText="1"/>
      <protection/>
    </xf>
    <xf numFmtId="2" fontId="5" fillId="35" borderId="31" xfId="54" applyNumberFormat="1" applyFont="1" applyFill="1" applyBorder="1" applyAlignment="1">
      <alignment horizontal="center" vertical="center" wrapText="1"/>
      <protection/>
    </xf>
    <xf numFmtId="0" fontId="9" fillId="0" borderId="0" xfId="54" applyFont="1" applyBorder="1" applyAlignment="1">
      <alignment vertical="center" wrapText="1"/>
      <protection/>
    </xf>
    <xf numFmtId="0" fontId="15" fillId="0" borderId="33" xfId="54" applyFont="1" applyBorder="1" applyAlignment="1">
      <alignment horizontal="center" vertical="center" wrapText="1"/>
      <protection/>
    </xf>
    <xf numFmtId="0" fontId="9" fillId="0" borderId="34" xfId="54" applyFont="1" applyBorder="1" applyAlignment="1">
      <alignment vertical="center" wrapText="1"/>
      <protection/>
    </xf>
    <xf numFmtId="0" fontId="9" fillId="0" borderId="34" xfId="54" applyFont="1" applyFill="1" applyBorder="1" applyAlignment="1">
      <alignment vertical="center" wrapText="1"/>
      <protection/>
    </xf>
    <xf numFmtId="0" fontId="9" fillId="0" borderId="0" xfId="54" applyFont="1" applyAlignment="1">
      <alignment vertical="center" wrapText="1"/>
      <protection/>
    </xf>
    <xf numFmtId="4" fontId="10" fillId="34" borderId="15" xfId="54" applyNumberFormat="1" applyFont="1" applyFill="1" applyBorder="1" applyAlignment="1">
      <alignment horizontal="center" vertical="center" wrapText="1"/>
      <protection/>
    </xf>
    <xf numFmtId="4" fontId="5" fillId="18" borderId="15" xfId="54" applyNumberFormat="1" applyFont="1" applyFill="1" applyBorder="1" applyAlignment="1">
      <alignment horizontal="center" vertical="center" wrapText="1"/>
      <protection/>
    </xf>
    <xf numFmtId="4" fontId="5" fillId="18" borderId="19" xfId="54" applyNumberFormat="1" applyFont="1" applyFill="1" applyBorder="1" applyAlignment="1">
      <alignment horizontal="center" vertical="center" wrapText="1"/>
      <protection/>
    </xf>
    <xf numFmtId="2" fontId="5" fillId="18" borderId="19" xfId="54" applyNumberFormat="1" applyFont="1" applyFill="1" applyBorder="1" applyAlignment="1">
      <alignment horizontal="center" vertical="center" wrapText="1"/>
      <protection/>
    </xf>
    <xf numFmtId="2" fontId="10" fillId="0" borderId="27" xfId="54" applyNumberFormat="1" applyFont="1" applyFill="1" applyBorder="1" applyAlignment="1">
      <alignment horizontal="center" vertical="center" wrapText="1"/>
      <protection/>
    </xf>
    <xf numFmtId="1" fontId="11" fillId="0" borderId="27" xfId="54" applyNumberFormat="1" applyFont="1" applyFill="1" applyBorder="1" applyAlignment="1">
      <alignment horizontal="center" vertical="center" wrapText="1"/>
      <protection/>
    </xf>
    <xf numFmtId="0" fontId="9" fillId="0" borderId="35" xfId="54" applyFont="1" applyFill="1" applyBorder="1" applyAlignment="1">
      <alignment horizontal="center" vertical="center" wrapText="1"/>
      <protection/>
    </xf>
    <xf numFmtId="2" fontId="10" fillId="0" borderId="36" xfId="54" applyNumberFormat="1" applyFont="1" applyFill="1" applyBorder="1" applyAlignment="1">
      <alignment horizontal="center" vertical="center" wrapText="1"/>
      <protection/>
    </xf>
    <xf numFmtId="2" fontId="10" fillId="0" borderId="37" xfId="54" applyNumberFormat="1" applyFont="1" applyFill="1" applyBorder="1" applyAlignment="1">
      <alignment horizontal="center" vertical="center" wrapText="1"/>
      <protection/>
    </xf>
    <xf numFmtId="2" fontId="10" fillId="0" borderId="26" xfId="54" applyNumberFormat="1" applyFont="1" applyFill="1" applyBorder="1" applyAlignment="1">
      <alignment horizontal="center" vertical="center" wrapText="1"/>
      <protection/>
    </xf>
    <xf numFmtId="183" fontId="10" fillId="0" borderId="27" xfId="54" applyNumberFormat="1" applyFont="1" applyFill="1" applyBorder="1" applyAlignment="1">
      <alignment horizontal="center" vertical="center" wrapText="1"/>
      <protection/>
    </xf>
    <xf numFmtId="0" fontId="15" fillId="0" borderId="38" xfId="54" applyFont="1" applyBorder="1" applyAlignment="1">
      <alignment horizontal="center" vertical="center" wrapText="1"/>
      <protection/>
    </xf>
    <xf numFmtId="0" fontId="27" fillId="0" borderId="16" xfId="54" applyFont="1" applyFill="1" applyBorder="1" applyAlignment="1">
      <alignment vertical="center" wrapText="1"/>
      <protection/>
    </xf>
    <xf numFmtId="0" fontId="27" fillId="0" borderId="27" xfId="54" applyFont="1" applyFill="1" applyBorder="1" applyAlignment="1">
      <alignment vertical="center" wrapText="1"/>
      <protection/>
    </xf>
    <xf numFmtId="0" fontId="27" fillId="0" borderId="16" xfId="54" applyFont="1" applyFill="1" applyBorder="1" applyAlignment="1">
      <alignment horizontal="left" vertical="center" wrapText="1"/>
      <protection/>
    </xf>
    <xf numFmtId="4" fontId="26" fillId="0" borderId="16" xfId="54" applyNumberFormat="1" applyFont="1" applyFill="1" applyBorder="1" applyAlignment="1">
      <alignment horizontal="center" vertical="center" wrapText="1"/>
      <protection/>
    </xf>
    <xf numFmtId="182" fontId="26" fillId="0" borderId="16" xfId="54" applyNumberFormat="1" applyFont="1" applyFill="1" applyBorder="1" applyAlignment="1">
      <alignment horizontal="center" vertical="center" wrapText="1"/>
      <protection/>
    </xf>
    <xf numFmtId="2" fontId="26" fillId="0" borderId="16" xfId="54" applyNumberFormat="1" applyFont="1" applyFill="1" applyBorder="1" applyAlignment="1">
      <alignment horizontal="center" vertical="center" wrapText="1"/>
      <protection/>
    </xf>
    <xf numFmtId="2" fontId="26" fillId="0" borderId="30" xfId="54" applyNumberFormat="1" applyFont="1" applyFill="1" applyBorder="1" applyAlignment="1">
      <alignment horizontal="center" vertical="center" wrapText="1"/>
      <protection/>
    </xf>
    <xf numFmtId="2" fontId="26" fillId="0" borderId="28" xfId="54" applyNumberFormat="1" applyFont="1" applyFill="1" applyBorder="1" applyAlignment="1">
      <alignment horizontal="center" vertical="center" wrapText="1"/>
      <protection/>
    </xf>
    <xf numFmtId="183" fontId="26" fillId="0" borderId="28" xfId="54" applyNumberFormat="1" applyFont="1" applyFill="1" applyBorder="1" applyAlignment="1">
      <alignment horizontal="center" vertical="center" wrapText="1"/>
      <protection/>
    </xf>
    <xf numFmtId="2" fontId="26" fillId="0" borderId="31" xfId="54" applyNumberFormat="1" applyFont="1" applyFill="1" applyBorder="1" applyAlignment="1">
      <alignment horizontal="center" vertical="center" wrapText="1"/>
      <protection/>
    </xf>
    <xf numFmtId="2" fontId="26" fillId="0" borderId="18" xfId="54" applyNumberFormat="1" applyFont="1" applyFill="1" applyBorder="1" applyAlignment="1">
      <alignment horizontal="center" vertical="center" wrapText="1"/>
      <protection/>
    </xf>
    <xf numFmtId="2" fontId="26" fillId="0" borderId="19" xfId="54" applyNumberFormat="1" applyFont="1" applyFill="1" applyBorder="1" applyAlignment="1">
      <alignment horizontal="center" vertical="center" wrapText="1"/>
      <protection/>
    </xf>
    <xf numFmtId="4" fontId="15" fillId="35" borderId="20" xfId="54" applyNumberFormat="1" applyFont="1" applyFill="1" applyBorder="1" applyAlignment="1">
      <alignment horizontal="center" vertical="center" wrapText="1"/>
      <protection/>
    </xf>
    <xf numFmtId="4" fontId="15" fillId="35" borderId="23" xfId="54" applyNumberFormat="1" applyFont="1" applyFill="1" applyBorder="1" applyAlignment="1">
      <alignment horizontal="center" vertical="center" wrapText="1"/>
      <protection/>
    </xf>
    <xf numFmtId="4" fontId="15" fillId="35" borderId="21" xfId="54" applyNumberFormat="1" applyFont="1" applyFill="1" applyBorder="1" applyAlignment="1">
      <alignment horizontal="center" vertical="center" wrapText="1"/>
      <protection/>
    </xf>
    <xf numFmtId="4" fontId="15" fillId="35" borderId="24" xfId="54" applyNumberFormat="1" applyFont="1" applyFill="1" applyBorder="1" applyAlignment="1">
      <alignment horizontal="center" vertical="center" wrapText="1"/>
      <protection/>
    </xf>
    <xf numFmtId="4" fontId="26" fillId="0" borderId="27" xfId="54" applyNumberFormat="1" applyFont="1" applyFill="1" applyBorder="1" applyAlignment="1">
      <alignment horizontal="center" vertical="center" wrapText="1"/>
      <protection/>
    </xf>
    <xf numFmtId="182" fontId="26" fillId="0" borderId="27" xfId="54" applyNumberFormat="1" applyFont="1" applyFill="1" applyBorder="1" applyAlignment="1">
      <alignment horizontal="center" vertical="center" wrapText="1"/>
      <protection/>
    </xf>
    <xf numFmtId="2" fontId="26" fillId="0" borderId="27" xfId="54" applyNumberFormat="1" applyFont="1" applyFill="1" applyBorder="1" applyAlignment="1">
      <alignment horizontal="center" vertical="center" wrapText="1"/>
      <protection/>
    </xf>
    <xf numFmtId="4" fontId="15" fillId="18" borderId="16" xfId="54" applyNumberFormat="1" applyFont="1" applyFill="1" applyBorder="1" applyAlignment="1">
      <alignment horizontal="center" vertical="center" wrapText="1"/>
      <protection/>
    </xf>
    <xf numFmtId="2" fontId="26" fillId="0" borderId="39" xfId="54" applyNumberFormat="1" applyFont="1" applyFill="1" applyBorder="1" applyAlignment="1">
      <alignment horizontal="center" vertical="center" wrapText="1"/>
      <protection/>
    </xf>
    <xf numFmtId="2" fontId="26" fillId="0" borderId="40" xfId="54" applyNumberFormat="1" applyFont="1" applyFill="1" applyBorder="1" applyAlignment="1">
      <alignment horizontal="center" vertical="center" wrapText="1"/>
      <protection/>
    </xf>
    <xf numFmtId="183" fontId="26" fillId="0" borderId="40" xfId="54" applyNumberFormat="1" applyFont="1" applyFill="1" applyBorder="1" applyAlignment="1">
      <alignment horizontal="center" vertical="center" wrapText="1"/>
      <protection/>
    </xf>
    <xf numFmtId="2" fontId="26" fillId="0" borderId="41" xfId="54" applyNumberFormat="1" applyFont="1" applyFill="1" applyBorder="1" applyAlignment="1">
      <alignment horizontal="center" vertical="center" wrapText="1"/>
      <protection/>
    </xf>
    <xf numFmtId="2" fontId="26" fillId="0" borderId="36" xfId="54" applyNumberFormat="1" applyFont="1" applyFill="1" applyBorder="1" applyAlignment="1">
      <alignment horizontal="center" vertical="center" wrapText="1"/>
      <protection/>
    </xf>
    <xf numFmtId="4" fontId="15" fillId="35" borderId="25" xfId="54" applyNumberFormat="1" applyFont="1" applyFill="1" applyBorder="1" applyAlignment="1">
      <alignment horizontal="center" vertical="center" wrapText="1"/>
      <protection/>
    </xf>
    <xf numFmtId="4" fontId="15" fillId="35" borderId="22" xfId="54" applyNumberFormat="1" applyFont="1" applyFill="1" applyBorder="1" applyAlignment="1">
      <alignment horizontal="center" vertical="center" wrapText="1"/>
      <protection/>
    </xf>
    <xf numFmtId="4" fontId="15" fillId="35" borderId="42" xfId="54" applyNumberFormat="1" applyFont="1" applyFill="1" applyBorder="1" applyAlignment="1">
      <alignment horizontal="center" vertical="center" wrapText="1"/>
      <protection/>
    </xf>
    <xf numFmtId="4" fontId="15" fillId="18" borderId="43" xfId="54" applyNumberFormat="1" applyFont="1" applyFill="1" applyBorder="1" applyAlignment="1">
      <alignment horizontal="center" vertical="center" wrapText="1"/>
      <protection/>
    </xf>
    <xf numFmtId="4" fontId="15" fillId="18" borderId="44" xfId="54" applyNumberFormat="1" applyFont="1" applyFill="1" applyBorder="1" applyAlignment="1">
      <alignment horizontal="center" vertical="center" wrapText="1"/>
      <protection/>
    </xf>
    <xf numFmtId="4" fontId="15" fillId="18" borderId="45" xfId="54" applyNumberFormat="1" applyFont="1" applyFill="1" applyBorder="1" applyAlignment="1">
      <alignment horizontal="center" vertical="center" wrapText="1"/>
      <protection/>
    </xf>
    <xf numFmtId="4" fontId="15" fillId="18" borderId="18" xfId="54" applyNumberFormat="1" applyFont="1" applyFill="1" applyBorder="1" applyAlignment="1">
      <alignment horizontal="center" vertical="center" wrapText="1"/>
      <protection/>
    </xf>
    <xf numFmtId="2" fontId="26" fillId="0" borderId="37" xfId="54" applyNumberFormat="1" applyFont="1" applyFill="1" applyBorder="1" applyAlignment="1">
      <alignment horizontal="center" vertical="center" wrapText="1"/>
      <protection/>
    </xf>
    <xf numFmtId="4" fontId="15" fillId="18" borderId="20" xfId="54" applyNumberFormat="1" applyFont="1" applyFill="1" applyBorder="1" applyAlignment="1">
      <alignment horizontal="center" vertical="center" wrapText="1"/>
      <protection/>
    </xf>
    <xf numFmtId="182" fontId="15" fillId="18" borderId="20" xfId="54" applyNumberFormat="1" applyFont="1" applyFill="1" applyBorder="1" applyAlignment="1">
      <alignment horizontal="center" vertical="center" wrapText="1"/>
      <protection/>
    </xf>
    <xf numFmtId="4" fontId="15" fillId="36" borderId="20" xfId="54" applyNumberFormat="1" applyFont="1" applyFill="1" applyBorder="1" applyAlignment="1">
      <alignment horizontal="center" vertical="center" wrapText="1"/>
      <protection/>
    </xf>
    <xf numFmtId="182" fontId="15" fillId="36" borderId="20" xfId="54" applyNumberFormat="1" applyFont="1" applyFill="1" applyBorder="1" applyAlignment="1">
      <alignment horizontal="center" vertical="center" wrapText="1"/>
      <protection/>
    </xf>
    <xf numFmtId="4" fontId="15" fillId="18" borderId="23" xfId="54" applyNumberFormat="1" applyFont="1" applyFill="1" applyBorder="1" applyAlignment="1">
      <alignment horizontal="center" vertical="center" wrapText="1"/>
      <protection/>
    </xf>
    <xf numFmtId="4" fontId="15" fillId="18" borderId="21" xfId="54" applyNumberFormat="1" applyFont="1" applyFill="1" applyBorder="1" applyAlignment="1">
      <alignment horizontal="center" vertical="center" wrapText="1"/>
      <protection/>
    </xf>
    <xf numFmtId="4" fontId="15" fillId="18" borderId="24" xfId="54" applyNumberFormat="1" applyFont="1" applyFill="1" applyBorder="1" applyAlignment="1">
      <alignment horizontal="center" vertical="center" wrapText="1"/>
      <protection/>
    </xf>
    <xf numFmtId="4" fontId="15" fillId="36" borderId="25" xfId="54" applyNumberFormat="1" applyFont="1" applyFill="1" applyBorder="1" applyAlignment="1">
      <alignment horizontal="center" vertical="center" wrapText="1"/>
      <protection/>
    </xf>
    <xf numFmtId="4" fontId="15" fillId="36" borderId="22" xfId="54" applyNumberFormat="1" applyFont="1" applyFill="1" applyBorder="1" applyAlignment="1">
      <alignment horizontal="center" vertical="center" wrapText="1"/>
      <protection/>
    </xf>
    <xf numFmtId="4" fontId="15" fillId="36" borderId="21" xfId="54" applyNumberFormat="1" applyFont="1" applyFill="1" applyBorder="1" applyAlignment="1">
      <alignment horizontal="center" vertical="center" wrapText="1"/>
      <protection/>
    </xf>
    <xf numFmtId="0" fontId="3" fillId="35" borderId="23" xfId="54" applyFont="1" applyFill="1" applyBorder="1" applyAlignment="1">
      <alignment horizontal="center" vertical="center" wrapText="1"/>
      <protection/>
    </xf>
    <xf numFmtId="0" fontId="3" fillId="35" borderId="20" xfId="54" applyFont="1" applyFill="1" applyBorder="1" applyAlignment="1">
      <alignment horizontal="center" vertical="center" wrapText="1"/>
      <protection/>
    </xf>
    <xf numFmtId="0" fontId="4" fillId="32" borderId="0" xfId="54" applyFont="1" applyFill="1" applyBorder="1" applyAlignment="1">
      <alignment horizontal="center" vertical="center" textRotation="90" wrapText="1"/>
      <protection/>
    </xf>
    <xf numFmtId="0" fontId="3" fillId="0" borderId="39" xfId="54" applyFont="1" applyFill="1" applyBorder="1" applyAlignment="1">
      <alignment horizontal="center" vertical="center" textRotation="90" wrapText="1"/>
      <protection/>
    </xf>
    <xf numFmtId="0" fontId="3" fillId="0" borderId="46" xfId="54" applyFont="1" applyFill="1" applyBorder="1" applyAlignment="1">
      <alignment horizontal="center" vertical="center" textRotation="90" wrapText="1"/>
      <protection/>
    </xf>
    <xf numFmtId="0" fontId="3" fillId="0" borderId="12" xfId="54" applyFont="1" applyFill="1" applyBorder="1" applyAlignment="1">
      <alignment horizontal="center" vertical="center" textRotation="90" wrapText="1"/>
      <protection/>
    </xf>
    <xf numFmtId="0" fontId="3" fillId="0" borderId="40" xfId="54" applyFont="1" applyFill="1" applyBorder="1" applyAlignment="1">
      <alignment horizontal="center" vertical="center" textRotation="90" wrapText="1"/>
      <protection/>
    </xf>
    <xf numFmtId="0" fontId="3" fillId="0" borderId="10" xfId="54" applyFont="1" applyFill="1" applyBorder="1" applyAlignment="1">
      <alignment horizontal="center" vertical="center" textRotation="90" wrapText="1"/>
      <protection/>
    </xf>
    <xf numFmtId="0" fontId="3" fillId="0" borderId="11" xfId="54" applyFont="1" applyFill="1" applyBorder="1" applyAlignment="1">
      <alignment horizontal="center" vertical="center" textRotation="90" wrapText="1"/>
      <protection/>
    </xf>
    <xf numFmtId="0" fontId="16" fillId="0" borderId="40" xfId="54" applyFont="1" applyBorder="1" applyAlignment="1">
      <alignment horizontal="center" vertical="center" wrapText="1"/>
      <protection/>
    </xf>
    <xf numFmtId="0" fontId="16" fillId="0" borderId="10" xfId="54" applyFont="1" applyBorder="1" applyAlignment="1">
      <alignment horizontal="center" vertical="center" wrapText="1"/>
      <protection/>
    </xf>
    <xf numFmtId="0" fontId="16" fillId="0" borderId="11" xfId="54" applyFont="1" applyBorder="1" applyAlignment="1">
      <alignment horizontal="center" vertical="center" wrapText="1"/>
      <protection/>
    </xf>
    <xf numFmtId="0" fontId="20" fillId="0" borderId="47" xfId="54" applyFont="1" applyFill="1" applyBorder="1" applyAlignment="1">
      <alignment horizontal="center" vertical="center" wrapText="1"/>
      <protection/>
    </xf>
    <xf numFmtId="0" fontId="20" fillId="0" borderId="48" xfId="54" applyFont="1" applyFill="1" applyBorder="1" applyAlignment="1">
      <alignment horizontal="center" vertical="center" wrapText="1"/>
      <protection/>
    </xf>
    <xf numFmtId="0" fontId="20" fillId="0" borderId="49" xfId="54" applyFont="1" applyFill="1" applyBorder="1" applyAlignment="1">
      <alignment horizontal="center" vertical="center" wrapText="1"/>
      <protection/>
    </xf>
    <xf numFmtId="0" fontId="4" fillId="0" borderId="39" xfId="54" applyFont="1" applyFill="1" applyBorder="1" applyAlignment="1">
      <alignment horizontal="center" vertical="center" wrapText="1"/>
      <protection/>
    </xf>
    <xf numFmtId="0" fontId="4" fillId="0" borderId="40" xfId="54" applyFont="1" applyFill="1" applyBorder="1" applyAlignment="1">
      <alignment horizontal="center" vertical="center" wrapText="1"/>
      <protection/>
    </xf>
    <xf numFmtId="0" fontId="4" fillId="0" borderId="41" xfId="54" applyFont="1" applyFill="1" applyBorder="1" applyAlignment="1">
      <alignment horizontal="center" vertical="center" wrapText="1"/>
      <protection/>
    </xf>
    <xf numFmtId="0" fontId="25" fillId="0" borderId="0" xfId="54" applyFont="1" applyBorder="1" applyAlignment="1">
      <alignment horizontal="center" vertical="center" wrapText="1"/>
      <protection/>
    </xf>
    <xf numFmtId="4" fontId="3" fillId="0" borderId="40" xfId="54" applyNumberFormat="1" applyFont="1" applyBorder="1" applyAlignment="1">
      <alignment horizontal="center" vertical="center" wrapText="1"/>
      <protection/>
    </xf>
    <xf numFmtId="4" fontId="3" fillId="0" borderId="10" xfId="54" applyNumberFormat="1" applyFont="1" applyBorder="1" applyAlignment="1">
      <alignment horizontal="center" vertical="center" wrapText="1"/>
      <protection/>
    </xf>
    <xf numFmtId="4" fontId="3" fillId="0" borderId="11" xfId="54" applyNumberFormat="1" applyFont="1" applyBorder="1" applyAlignment="1">
      <alignment horizontal="center" vertical="center" wrapText="1"/>
      <protection/>
    </xf>
    <xf numFmtId="182" fontId="3" fillId="0" borderId="40" xfId="54" applyNumberFormat="1" applyFont="1" applyFill="1" applyBorder="1" applyAlignment="1">
      <alignment horizontal="center" vertical="center" textRotation="90" wrapText="1"/>
      <protection/>
    </xf>
    <xf numFmtId="0" fontId="65" fillId="0" borderId="10" xfId="0" applyFont="1" applyBorder="1" applyAlignment="1">
      <alignment/>
    </xf>
    <xf numFmtId="0" fontId="65" fillId="0" borderId="11" xfId="0" applyFont="1" applyBorder="1" applyAlignment="1">
      <alignment/>
    </xf>
    <xf numFmtId="0" fontId="3" fillId="0" borderId="40"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3" fillId="0" borderId="11" xfId="54" applyFont="1" applyFill="1" applyBorder="1" applyAlignment="1">
      <alignment horizontal="center" vertical="center" wrapText="1"/>
      <protection/>
    </xf>
    <xf numFmtId="0" fontId="4" fillId="0" borderId="50" xfId="54" applyFont="1" applyFill="1" applyBorder="1" applyAlignment="1">
      <alignment horizontal="center" vertical="center" wrapText="1"/>
      <protection/>
    </xf>
    <xf numFmtId="0" fontId="5" fillId="0" borderId="0" xfId="54" applyFont="1" applyFill="1" applyBorder="1" applyAlignment="1">
      <alignment horizontal="center"/>
      <protection/>
    </xf>
    <xf numFmtId="4" fontId="4" fillId="0" borderId="10" xfId="54" applyNumberFormat="1" applyFont="1" applyBorder="1" applyAlignment="1">
      <alignment horizontal="center" vertical="center" wrapText="1"/>
      <protection/>
    </xf>
    <xf numFmtId="0" fontId="3" fillId="0" borderId="46" xfId="54" applyFont="1" applyFill="1" applyBorder="1" applyAlignment="1">
      <alignment horizontal="center" vertical="center" wrapText="1"/>
      <protection/>
    </xf>
    <xf numFmtId="0" fontId="3" fillId="0" borderId="51" xfId="54" applyFont="1" applyFill="1" applyBorder="1" applyAlignment="1">
      <alignment horizontal="center" vertical="center" wrapText="1"/>
      <protection/>
    </xf>
    <xf numFmtId="0" fontId="3" fillId="0" borderId="52" xfId="54" applyFont="1" applyFill="1" applyBorder="1" applyAlignment="1">
      <alignment horizontal="center" vertical="center" wrapText="1"/>
      <protection/>
    </xf>
    <xf numFmtId="0" fontId="5" fillId="0" borderId="51" xfId="54" applyFont="1" applyFill="1" applyBorder="1" applyAlignment="1">
      <alignment horizontal="center" vertical="center" textRotation="90" wrapText="1"/>
      <protection/>
    </xf>
    <xf numFmtId="0" fontId="5" fillId="0" borderId="13" xfId="54" applyFont="1" applyFill="1" applyBorder="1" applyAlignment="1">
      <alignment horizontal="center" vertical="center" textRotation="90" wrapText="1"/>
      <protection/>
    </xf>
    <xf numFmtId="0" fontId="15" fillId="0" borderId="0" xfId="54" applyFont="1" applyFill="1" applyBorder="1" applyAlignment="1">
      <alignment horizontal="center" vertical="top" wrapText="1"/>
      <protection/>
    </xf>
    <xf numFmtId="4" fontId="15" fillId="0" borderId="0" xfId="54" applyNumberFormat="1" applyFont="1" applyFill="1" applyBorder="1" applyAlignment="1">
      <alignment horizontal="left" vertical="top" wrapText="1"/>
      <protection/>
    </xf>
    <xf numFmtId="0" fontId="3" fillId="35" borderId="30" xfId="54" applyFont="1" applyFill="1" applyBorder="1" applyAlignment="1">
      <alignment horizontal="center" vertical="center" wrapText="1"/>
      <protection/>
    </xf>
    <xf numFmtId="0" fontId="3" fillId="35" borderId="28" xfId="54" applyFont="1" applyFill="1" applyBorder="1" applyAlignment="1">
      <alignment horizontal="center" vertical="center" wrapText="1"/>
      <protection/>
    </xf>
    <xf numFmtId="182" fontId="24" fillId="0" borderId="0" xfId="54" applyNumberFormat="1" applyFont="1" applyFill="1" applyBorder="1" applyAlignment="1">
      <alignment horizontal="left" vertical="center" wrapText="1"/>
      <protection/>
    </xf>
    <xf numFmtId="0" fontId="15" fillId="0" borderId="0" xfId="54" applyFont="1" applyFill="1" applyAlignment="1">
      <alignment horizontal="right" vertical="center" wrapText="1"/>
      <protection/>
    </xf>
    <xf numFmtId="0" fontId="3" fillId="18" borderId="15" xfId="54" applyFont="1" applyFill="1" applyBorder="1" applyAlignment="1">
      <alignment horizontal="center" vertical="center" wrapText="1"/>
      <protection/>
    </xf>
    <xf numFmtId="0" fontId="3" fillId="18" borderId="16" xfId="54" applyFont="1" applyFill="1" applyBorder="1" applyAlignment="1">
      <alignment horizontal="center" vertical="center" wrapText="1"/>
      <protection/>
    </xf>
    <xf numFmtId="0" fontId="5" fillId="0" borderId="0" xfId="54" applyFont="1" applyFill="1" applyBorder="1" applyAlignment="1">
      <alignment horizontal="center" vertical="center" wrapText="1"/>
      <protection/>
    </xf>
    <xf numFmtId="0" fontId="3" fillId="36" borderId="23" xfId="54" applyFont="1" applyFill="1" applyBorder="1" applyAlignment="1">
      <alignment horizontal="center" vertical="center" wrapText="1"/>
      <protection/>
    </xf>
    <xf numFmtId="0" fontId="3" fillId="36" borderId="20" xfId="54" applyFont="1" applyFill="1" applyBorder="1" applyAlignment="1">
      <alignment horizontal="center" vertical="center" wrapText="1"/>
      <protection/>
    </xf>
    <xf numFmtId="0" fontId="3" fillId="18" borderId="23" xfId="54" applyFont="1" applyFill="1" applyBorder="1" applyAlignment="1">
      <alignment horizontal="center" vertical="center" wrapText="1"/>
      <protection/>
    </xf>
    <xf numFmtId="0" fontId="3" fillId="18" borderId="20" xfId="54" applyFont="1" applyFill="1" applyBorder="1" applyAlignment="1">
      <alignment horizontal="center" vertical="center" wrapText="1"/>
      <protection/>
    </xf>
    <xf numFmtId="0" fontId="5" fillId="0" borderId="41" xfId="54" applyFont="1" applyFill="1" applyBorder="1" applyAlignment="1">
      <alignment horizontal="center" vertical="center" wrapText="1"/>
      <protection/>
    </xf>
    <xf numFmtId="0" fontId="5" fillId="0" borderId="51" xfId="54" applyFont="1" applyFill="1" applyBorder="1" applyAlignment="1">
      <alignment horizontal="center" vertical="center" wrapText="1"/>
      <protection/>
    </xf>
    <xf numFmtId="0" fontId="5" fillId="0" borderId="13" xfId="54" applyFont="1" applyFill="1" applyBorder="1" applyAlignment="1">
      <alignment horizontal="center" vertical="center" wrapText="1"/>
      <protection/>
    </xf>
    <xf numFmtId="0" fontId="19" fillId="4" borderId="25" xfId="54" applyFont="1" applyFill="1" applyBorder="1" applyAlignment="1">
      <alignment horizontal="center" vertical="center" wrapText="1"/>
      <protection/>
    </xf>
    <xf numFmtId="0" fontId="19" fillId="4" borderId="42" xfId="54" applyFont="1" applyFill="1" applyBorder="1" applyAlignment="1">
      <alignment horizontal="center" vertical="center" wrapText="1"/>
      <protection/>
    </xf>
    <xf numFmtId="0" fontId="19" fillId="4" borderId="53" xfId="54" applyFont="1" applyFill="1" applyBorder="1" applyAlignment="1">
      <alignment horizontal="center" vertical="center" wrapText="1"/>
      <protection/>
    </xf>
    <xf numFmtId="0" fontId="15" fillId="0" borderId="54" xfId="54" applyFont="1" applyBorder="1" applyAlignment="1">
      <alignment horizontal="center" vertical="center" wrapText="1"/>
      <protection/>
    </xf>
    <xf numFmtId="0" fontId="15" fillId="0" borderId="33" xfId="54" applyFont="1" applyBorder="1" applyAlignment="1">
      <alignment horizontal="center" vertical="center" wrapText="1"/>
      <protection/>
    </xf>
    <xf numFmtId="0" fontId="5" fillId="0" borderId="54" xfId="54" applyFont="1" applyBorder="1" applyAlignment="1">
      <alignment horizontal="center" vertical="center" wrapText="1"/>
      <protection/>
    </xf>
    <xf numFmtId="0" fontId="5" fillId="0" borderId="33" xfId="54" applyFont="1" applyBorder="1" applyAlignment="1">
      <alignment horizontal="center" vertical="center" wrapText="1"/>
      <protection/>
    </xf>
    <xf numFmtId="0" fontId="15" fillId="0" borderId="54" xfId="54" applyFont="1" applyFill="1" applyBorder="1" applyAlignment="1">
      <alignment horizontal="center" vertical="center" wrapText="1"/>
      <protection/>
    </xf>
    <xf numFmtId="0" fontId="15" fillId="0" borderId="33" xfId="54" applyFont="1" applyFill="1" applyBorder="1" applyAlignment="1">
      <alignment horizontal="center" vertical="center" wrapText="1"/>
      <protection/>
    </xf>
    <xf numFmtId="14" fontId="19" fillId="4" borderId="25" xfId="54" applyNumberFormat="1" applyFont="1" applyFill="1" applyBorder="1" applyAlignment="1">
      <alignment horizontal="center" vertical="center" wrapText="1"/>
      <protection/>
    </xf>
    <xf numFmtId="14" fontId="19" fillId="4" borderId="42" xfId="54" applyNumberFormat="1" applyFont="1" applyFill="1" applyBorder="1" applyAlignment="1">
      <alignment horizontal="center" vertical="center" wrapText="1"/>
      <protection/>
    </xf>
    <xf numFmtId="14" fontId="19" fillId="4" borderId="53" xfId="54" applyNumberFormat="1" applyFont="1" applyFill="1" applyBorder="1" applyAlignment="1">
      <alignment horizontal="center" vertical="center" wrapText="1"/>
      <protection/>
    </xf>
    <xf numFmtId="0" fontId="15" fillId="0" borderId="55" xfId="54" applyFont="1" applyBorder="1" applyAlignment="1">
      <alignment horizontal="center" vertical="center" wrapText="1"/>
      <protection/>
    </xf>
    <xf numFmtId="14" fontId="19" fillId="4" borderId="23" xfId="54" applyNumberFormat="1" applyFont="1" applyFill="1" applyBorder="1" applyAlignment="1">
      <alignment horizontal="center" vertical="center" wrapText="1"/>
      <protection/>
    </xf>
    <xf numFmtId="14" fontId="19" fillId="4" borderId="20" xfId="54" applyNumberFormat="1" applyFont="1" applyFill="1" applyBorder="1" applyAlignment="1">
      <alignment horizontal="center" vertical="center" wrapText="1"/>
      <protection/>
    </xf>
    <xf numFmtId="14" fontId="19" fillId="4" borderId="21" xfId="54" applyNumberFormat="1" applyFont="1" applyFill="1" applyBorder="1" applyAlignment="1">
      <alignment horizontal="center" vertical="center" wrapText="1"/>
      <protection/>
    </xf>
    <xf numFmtId="0" fontId="2" fillId="0" borderId="0" xfId="54" applyFont="1" applyBorder="1" applyAlignment="1">
      <alignment horizontal="center"/>
      <protection/>
    </xf>
    <xf numFmtId="0" fontId="0" fillId="0" borderId="10" xfId="0" applyBorder="1" applyAlignment="1">
      <alignment/>
    </xf>
    <xf numFmtId="0" fontId="0" fillId="0" borderId="11" xfId="0" applyBorder="1" applyAlignment="1">
      <alignment/>
    </xf>
    <xf numFmtId="4" fontId="16" fillId="0" borderId="0" xfId="54" applyNumberFormat="1" applyFont="1" applyFill="1" applyBorder="1" applyAlignment="1">
      <alignment horizontal="left" vertical="top" wrapText="1"/>
      <protection/>
    </xf>
    <xf numFmtId="0" fontId="24" fillId="0" borderId="0" xfId="54" applyFont="1" applyFill="1" applyAlignment="1">
      <alignment horizontal="right" vertical="center" wrapText="1"/>
      <protection/>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47"/>
  <sheetViews>
    <sheetView view="pageBreakPreview" zoomScale="55" zoomScaleNormal="87" zoomScaleSheetLayoutView="55" zoomScalePageLayoutView="0" workbookViewId="0" topLeftCell="A16">
      <selection activeCell="J13" sqref="J13"/>
    </sheetView>
  </sheetViews>
  <sheetFormatPr defaultColWidth="9.140625" defaultRowHeight="15"/>
  <cols>
    <col min="1" max="1" width="6.57421875" style="43" customWidth="1"/>
    <col min="2" max="2" width="13.57421875" style="10" customWidth="1"/>
    <col min="3" max="3" width="5.57421875" style="40" customWidth="1"/>
    <col min="4" max="4" width="96.421875" style="14" customWidth="1"/>
    <col min="5" max="5" width="23.7109375" style="26" customWidth="1"/>
    <col min="6" max="6" width="19.140625" style="26" customWidth="1"/>
    <col min="7" max="7" width="8.7109375" style="28" customWidth="1"/>
    <col min="8" max="8" width="20.57421875" style="26" customWidth="1"/>
    <col min="9" max="9" width="9.421875" style="11" customWidth="1"/>
    <col min="10" max="10" width="27.7109375" style="12" customWidth="1"/>
    <col min="11" max="11" width="19.28125" style="12" customWidth="1"/>
    <col min="12" max="12" width="16.8515625" style="17" customWidth="1"/>
    <col min="13" max="13" width="15.00390625" style="13" customWidth="1"/>
    <col min="14" max="14" width="10.00390625" style="13" bestFit="1" customWidth="1"/>
    <col min="15" max="15" width="14.140625" style="13" customWidth="1"/>
    <col min="16" max="16" width="10.7109375" style="13" customWidth="1"/>
    <col min="17" max="17" width="14.00390625" style="13" customWidth="1"/>
    <col min="18" max="18" width="13.421875" style="13" customWidth="1"/>
    <col min="19" max="19" width="9.57421875" style="13" bestFit="1" customWidth="1"/>
    <col min="20" max="20" width="10.140625" style="13" customWidth="1"/>
    <col min="21" max="21" width="9.00390625" style="13" customWidth="1"/>
    <col min="22" max="22" width="10.00390625" style="13" customWidth="1"/>
    <col min="23" max="23" width="16.8515625" style="13" customWidth="1"/>
    <col min="24" max="24" width="12.421875" style="13" customWidth="1"/>
    <col min="25" max="25" width="27.57421875" style="34" customWidth="1"/>
    <col min="26" max="26" width="43.140625" style="2" customWidth="1"/>
    <col min="27" max="27" width="9.8515625" style="2" bestFit="1" customWidth="1"/>
    <col min="28" max="16384" width="9.140625" style="2" customWidth="1"/>
  </cols>
  <sheetData>
    <row r="1" spans="2:27" ht="61.5" customHeight="1" thickBot="1">
      <c r="B1" s="211" t="s">
        <v>85</v>
      </c>
      <c r="C1" s="211"/>
      <c r="D1" s="211"/>
      <c r="E1" s="211"/>
      <c r="F1" s="211"/>
      <c r="G1" s="211"/>
      <c r="H1" s="211"/>
      <c r="I1" s="211"/>
      <c r="J1" s="211"/>
      <c r="K1" s="211"/>
      <c r="L1" s="211"/>
      <c r="M1" s="211"/>
      <c r="N1" s="211"/>
      <c r="O1" s="211"/>
      <c r="P1" s="211"/>
      <c r="Q1" s="211"/>
      <c r="R1" s="211"/>
      <c r="S1" s="211"/>
      <c r="T1" s="211"/>
      <c r="U1" s="211"/>
      <c r="V1" s="211"/>
      <c r="W1" s="211"/>
      <c r="X1" s="211"/>
      <c r="Y1" s="133"/>
      <c r="Z1" s="1"/>
      <c r="AA1" s="1"/>
    </row>
    <row r="2" spans="1:27" ht="32.25" customHeight="1">
      <c r="A2" s="195" t="s">
        <v>18</v>
      </c>
      <c r="B2" s="196" t="s">
        <v>1</v>
      </c>
      <c r="C2" s="199" t="s">
        <v>2</v>
      </c>
      <c r="D2" s="202" t="s">
        <v>0</v>
      </c>
      <c r="E2" s="212" t="s">
        <v>58</v>
      </c>
      <c r="F2" s="212" t="s">
        <v>3</v>
      </c>
      <c r="G2" s="212"/>
      <c r="H2" s="212"/>
      <c r="I2" s="215" t="s">
        <v>4</v>
      </c>
      <c r="J2" s="218" t="s">
        <v>5</v>
      </c>
      <c r="K2" s="218" t="s">
        <v>17</v>
      </c>
      <c r="L2" s="205" t="s">
        <v>21</v>
      </c>
      <c r="M2" s="208" t="s">
        <v>27</v>
      </c>
      <c r="N2" s="209"/>
      <c r="O2" s="209"/>
      <c r="P2" s="209"/>
      <c r="Q2" s="210"/>
      <c r="R2" s="221" t="s">
        <v>6</v>
      </c>
      <c r="S2" s="209"/>
      <c r="T2" s="209"/>
      <c r="U2" s="209"/>
      <c r="V2" s="209"/>
      <c r="W2" s="209"/>
      <c r="X2" s="210"/>
      <c r="Y2" s="242" t="s">
        <v>86</v>
      </c>
      <c r="Z2" s="124"/>
      <c r="AA2" s="1"/>
    </row>
    <row r="3" spans="1:27" ht="35.25" customHeight="1">
      <c r="A3" s="195"/>
      <c r="B3" s="197"/>
      <c r="C3" s="200"/>
      <c r="D3" s="203"/>
      <c r="E3" s="213"/>
      <c r="F3" s="223" t="s">
        <v>25</v>
      </c>
      <c r="G3" s="223"/>
      <c r="H3" s="23" t="s">
        <v>7</v>
      </c>
      <c r="I3" s="216"/>
      <c r="J3" s="219"/>
      <c r="K3" s="219"/>
      <c r="L3" s="206"/>
      <c r="M3" s="224" t="s">
        <v>8</v>
      </c>
      <c r="N3" s="219"/>
      <c r="O3" s="219"/>
      <c r="P3" s="219"/>
      <c r="Q3" s="225"/>
      <c r="R3" s="226" t="s">
        <v>8</v>
      </c>
      <c r="S3" s="219"/>
      <c r="T3" s="219"/>
      <c r="U3" s="219"/>
      <c r="V3" s="219"/>
      <c r="W3" s="22" t="s">
        <v>9</v>
      </c>
      <c r="X3" s="227" t="s">
        <v>10</v>
      </c>
      <c r="Y3" s="243"/>
      <c r="Z3" s="124"/>
      <c r="AA3" s="1"/>
    </row>
    <row r="4" spans="1:27" ht="113.25" customHeight="1" thickBot="1">
      <c r="A4" s="195"/>
      <c r="B4" s="198"/>
      <c r="C4" s="201"/>
      <c r="D4" s="204"/>
      <c r="E4" s="214"/>
      <c r="F4" s="51" t="s">
        <v>59</v>
      </c>
      <c r="G4" s="52" t="s">
        <v>11</v>
      </c>
      <c r="H4" s="51" t="s">
        <v>59</v>
      </c>
      <c r="I4" s="217"/>
      <c r="J4" s="220"/>
      <c r="K4" s="220"/>
      <c r="L4" s="207"/>
      <c r="M4" s="53" t="s">
        <v>19</v>
      </c>
      <c r="N4" s="54" t="s">
        <v>20</v>
      </c>
      <c r="O4" s="54" t="s">
        <v>12</v>
      </c>
      <c r="P4" s="55" t="s">
        <v>23</v>
      </c>
      <c r="Q4" s="56" t="s">
        <v>13</v>
      </c>
      <c r="R4" s="57" t="s">
        <v>19</v>
      </c>
      <c r="S4" s="54" t="s">
        <v>20</v>
      </c>
      <c r="T4" s="54" t="s">
        <v>12</v>
      </c>
      <c r="U4" s="54" t="s">
        <v>22</v>
      </c>
      <c r="V4" s="54" t="s">
        <v>13</v>
      </c>
      <c r="W4" s="54" t="s">
        <v>60</v>
      </c>
      <c r="X4" s="228"/>
      <c r="Y4" s="244"/>
      <c r="Z4" s="1"/>
      <c r="AA4" s="1"/>
    </row>
    <row r="5" spans="1:27" ht="24" customHeight="1" thickBot="1">
      <c r="A5" s="48"/>
      <c r="B5" s="245" t="s">
        <v>61</v>
      </c>
      <c r="C5" s="246"/>
      <c r="D5" s="246"/>
      <c r="E5" s="246"/>
      <c r="F5" s="246"/>
      <c r="G5" s="246"/>
      <c r="H5" s="246"/>
      <c r="I5" s="246"/>
      <c r="J5" s="246"/>
      <c r="K5" s="246"/>
      <c r="L5" s="246"/>
      <c r="M5" s="246"/>
      <c r="N5" s="246"/>
      <c r="O5" s="246"/>
      <c r="P5" s="246"/>
      <c r="Q5" s="246"/>
      <c r="R5" s="246"/>
      <c r="S5" s="246"/>
      <c r="T5" s="246"/>
      <c r="U5" s="246"/>
      <c r="V5" s="246"/>
      <c r="W5" s="246"/>
      <c r="X5" s="246"/>
      <c r="Y5" s="247"/>
      <c r="Z5" s="1"/>
      <c r="AA5" s="1"/>
    </row>
    <row r="6" spans="1:27" ht="100.5" customHeight="1" thickBot="1">
      <c r="A6" s="48"/>
      <c r="B6" s="58">
        <v>44305</v>
      </c>
      <c r="C6" s="59" t="s">
        <v>63</v>
      </c>
      <c r="D6" s="152" t="s">
        <v>64</v>
      </c>
      <c r="E6" s="60">
        <v>1497040</v>
      </c>
      <c r="F6" s="60">
        <v>748520</v>
      </c>
      <c r="G6" s="61">
        <f>(F6/E6)*100</f>
        <v>50</v>
      </c>
      <c r="H6" s="60">
        <f>E6-F6</f>
        <v>748520</v>
      </c>
      <c r="I6" s="62"/>
      <c r="J6" s="63" t="s">
        <v>66</v>
      </c>
      <c r="K6" s="64" t="s">
        <v>47</v>
      </c>
      <c r="L6" s="65" t="s">
        <v>65</v>
      </c>
      <c r="M6" s="100">
        <v>5.028</v>
      </c>
      <c r="N6" s="60">
        <v>3.36361</v>
      </c>
      <c r="O6" s="60"/>
      <c r="P6" s="60"/>
      <c r="Q6" s="101"/>
      <c r="R6" s="66"/>
      <c r="S6" s="67"/>
      <c r="T6" s="67"/>
      <c r="U6" s="67"/>
      <c r="V6" s="67"/>
      <c r="W6" s="67"/>
      <c r="X6" s="68">
        <f>(R6*0.3514+S6*1.16+T6/7+V6+U6*1.8*0.351)/(M6*0.3514+N6*1.16+O6/7+Q6+P6*1.8*0.351)*100</f>
        <v>0</v>
      </c>
      <c r="Y6" s="248" t="s">
        <v>88</v>
      </c>
      <c r="Z6" s="1"/>
      <c r="AA6" s="1"/>
    </row>
    <row r="7" spans="1:27" ht="21" thickBot="1">
      <c r="A7" s="48"/>
      <c r="B7" s="231" t="s">
        <v>28</v>
      </c>
      <c r="C7" s="232"/>
      <c r="D7" s="232"/>
      <c r="E7" s="125">
        <f>SUM(E6:E6)</f>
        <v>1497040</v>
      </c>
      <c r="F7" s="125">
        <f>SUM(F6:F6)</f>
        <v>748520</v>
      </c>
      <c r="G7" s="126" t="s">
        <v>14</v>
      </c>
      <c r="H7" s="125">
        <f>SUM(H6:H6)</f>
        <v>748520</v>
      </c>
      <c r="I7" s="126" t="s">
        <v>14</v>
      </c>
      <c r="J7" s="127" t="s">
        <v>14</v>
      </c>
      <c r="K7" s="127" t="s">
        <v>14</v>
      </c>
      <c r="L7" s="128" t="s">
        <v>14</v>
      </c>
      <c r="M7" s="129">
        <f aca="true" t="shared" si="0" ref="M7:W7">M6</f>
        <v>5.028</v>
      </c>
      <c r="N7" s="125">
        <f t="shared" si="0"/>
        <v>3.36361</v>
      </c>
      <c r="O7" s="125">
        <f t="shared" si="0"/>
        <v>0</v>
      </c>
      <c r="P7" s="125">
        <f t="shared" si="0"/>
        <v>0</v>
      </c>
      <c r="Q7" s="130">
        <f t="shared" si="0"/>
        <v>0</v>
      </c>
      <c r="R7" s="131">
        <f t="shared" si="0"/>
        <v>0</v>
      </c>
      <c r="S7" s="125">
        <f t="shared" si="0"/>
        <v>0</v>
      </c>
      <c r="T7" s="125">
        <f t="shared" si="0"/>
        <v>0</v>
      </c>
      <c r="U7" s="125">
        <f t="shared" si="0"/>
        <v>0</v>
      </c>
      <c r="V7" s="125">
        <f t="shared" si="0"/>
        <v>0</v>
      </c>
      <c r="W7" s="125">
        <f t="shared" si="0"/>
        <v>0</v>
      </c>
      <c r="X7" s="132" t="s">
        <v>14</v>
      </c>
      <c r="Y7" s="249"/>
      <c r="Z7" s="1"/>
      <c r="AA7" s="1"/>
    </row>
    <row r="8" spans="1:27" ht="24" customHeight="1" thickBot="1">
      <c r="A8" s="48"/>
      <c r="B8" s="245" t="s">
        <v>56</v>
      </c>
      <c r="C8" s="246"/>
      <c r="D8" s="246"/>
      <c r="E8" s="246"/>
      <c r="F8" s="246"/>
      <c r="G8" s="246"/>
      <c r="H8" s="246"/>
      <c r="I8" s="246"/>
      <c r="J8" s="246"/>
      <c r="K8" s="246"/>
      <c r="L8" s="246"/>
      <c r="M8" s="246"/>
      <c r="N8" s="246"/>
      <c r="O8" s="246"/>
      <c r="P8" s="246"/>
      <c r="Q8" s="246"/>
      <c r="R8" s="246"/>
      <c r="S8" s="246"/>
      <c r="T8" s="246"/>
      <c r="U8" s="246"/>
      <c r="V8" s="246"/>
      <c r="W8" s="246"/>
      <c r="X8" s="246"/>
      <c r="Y8" s="247"/>
      <c r="Z8" s="1"/>
      <c r="AA8" s="1"/>
    </row>
    <row r="9" spans="1:27" ht="74.25" customHeight="1" thickBot="1">
      <c r="A9" s="48"/>
      <c r="B9" s="58">
        <v>44305</v>
      </c>
      <c r="C9" s="59" t="s">
        <v>57</v>
      </c>
      <c r="D9" s="152" t="s">
        <v>62</v>
      </c>
      <c r="E9" s="60">
        <v>1079800</v>
      </c>
      <c r="F9" s="60">
        <v>540000</v>
      </c>
      <c r="G9" s="61">
        <f>(F9/E9)*100</f>
        <v>50.00926097425449</v>
      </c>
      <c r="H9" s="60">
        <f>E9-F9</f>
        <v>539800</v>
      </c>
      <c r="I9" s="62"/>
      <c r="J9" s="92"/>
      <c r="K9" s="93"/>
      <c r="L9" s="94"/>
      <c r="M9" s="100">
        <v>177.91</v>
      </c>
      <c r="N9" s="60"/>
      <c r="O9" s="60"/>
      <c r="P9" s="67">
        <f>0.41</f>
        <v>0.41</v>
      </c>
      <c r="Q9" s="101"/>
      <c r="R9" s="66"/>
      <c r="S9" s="67"/>
      <c r="T9" s="67"/>
      <c r="U9" s="67"/>
      <c r="V9" s="67"/>
      <c r="W9" s="67"/>
      <c r="X9" s="68">
        <f>(R9*0.3514+S9*1.16+T9/7+V9+U9*1.8*0.351)/(M9*0.3514+N9*1.16+O9/7+Q9+P9*1.8*0.351)*100</f>
        <v>0</v>
      </c>
      <c r="Y9" s="250" t="s">
        <v>89</v>
      </c>
      <c r="Z9" s="1"/>
      <c r="AA9" s="1"/>
    </row>
    <row r="10" spans="1:27" ht="21" thickBot="1">
      <c r="A10" s="48"/>
      <c r="B10" s="231" t="s">
        <v>28</v>
      </c>
      <c r="C10" s="232"/>
      <c r="D10" s="232"/>
      <c r="E10" s="125">
        <f>SUM(E9:E9)</f>
        <v>1079800</v>
      </c>
      <c r="F10" s="125">
        <f>SUM(F9:F9)</f>
        <v>540000</v>
      </c>
      <c r="G10" s="126" t="s">
        <v>14</v>
      </c>
      <c r="H10" s="125">
        <f>SUM(H9:H9)</f>
        <v>539800</v>
      </c>
      <c r="I10" s="126" t="s">
        <v>14</v>
      </c>
      <c r="J10" s="127" t="s">
        <v>14</v>
      </c>
      <c r="K10" s="127" t="s">
        <v>14</v>
      </c>
      <c r="L10" s="128" t="s">
        <v>14</v>
      </c>
      <c r="M10" s="129">
        <f aca="true" t="shared" si="1" ref="M10:W10">M9</f>
        <v>177.91</v>
      </c>
      <c r="N10" s="125">
        <f t="shared" si="1"/>
        <v>0</v>
      </c>
      <c r="O10" s="125">
        <f t="shared" si="1"/>
        <v>0</v>
      </c>
      <c r="P10" s="125">
        <f t="shared" si="1"/>
        <v>0.41</v>
      </c>
      <c r="Q10" s="130">
        <f t="shared" si="1"/>
        <v>0</v>
      </c>
      <c r="R10" s="131">
        <f t="shared" si="1"/>
        <v>0</v>
      </c>
      <c r="S10" s="125">
        <f t="shared" si="1"/>
        <v>0</v>
      </c>
      <c r="T10" s="125">
        <f t="shared" si="1"/>
        <v>0</v>
      </c>
      <c r="U10" s="125">
        <f t="shared" si="1"/>
        <v>0</v>
      </c>
      <c r="V10" s="125">
        <f t="shared" si="1"/>
        <v>0</v>
      </c>
      <c r="W10" s="125">
        <f t="shared" si="1"/>
        <v>0</v>
      </c>
      <c r="X10" s="132" t="s">
        <v>14</v>
      </c>
      <c r="Y10" s="251"/>
      <c r="Z10" s="1"/>
      <c r="AA10" s="1"/>
    </row>
    <row r="11" spans="1:27" ht="24" customHeight="1" thickBot="1">
      <c r="A11" s="48"/>
      <c r="B11" s="245" t="s">
        <v>44</v>
      </c>
      <c r="C11" s="246"/>
      <c r="D11" s="246"/>
      <c r="E11" s="246"/>
      <c r="F11" s="246"/>
      <c r="G11" s="246"/>
      <c r="H11" s="246"/>
      <c r="I11" s="246"/>
      <c r="J11" s="246"/>
      <c r="K11" s="246"/>
      <c r="L11" s="246"/>
      <c r="M11" s="246"/>
      <c r="N11" s="246"/>
      <c r="O11" s="246"/>
      <c r="P11" s="246"/>
      <c r="Q11" s="246"/>
      <c r="R11" s="246"/>
      <c r="S11" s="246"/>
      <c r="T11" s="246"/>
      <c r="U11" s="246"/>
      <c r="V11" s="246"/>
      <c r="W11" s="246"/>
      <c r="X11" s="246"/>
      <c r="Y11" s="247"/>
      <c r="Z11" s="1"/>
      <c r="AA11" s="1"/>
    </row>
    <row r="12" spans="1:27" ht="87" customHeight="1" thickBot="1">
      <c r="A12" s="48"/>
      <c r="B12" s="58">
        <v>44259</v>
      </c>
      <c r="C12" s="59" t="s">
        <v>43</v>
      </c>
      <c r="D12" s="152" t="s">
        <v>45</v>
      </c>
      <c r="E12" s="60">
        <v>1722978</v>
      </c>
      <c r="F12" s="60">
        <v>861489</v>
      </c>
      <c r="G12" s="61">
        <f>(F12/E12)*100</f>
        <v>50</v>
      </c>
      <c r="H12" s="60">
        <f>E12-F12</f>
        <v>861489</v>
      </c>
      <c r="I12" s="62">
        <v>4.9</v>
      </c>
      <c r="J12" s="63" t="s">
        <v>46</v>
      </c>
      <c r="K12" s="64" t="s">
        <v>47</v>
      </c>
      <c r="L12" s="65" t="s">
        <v>48</v>
      </c>
      <c r="M12" s="100">
        <v>5.6</v>
      </c>
      <c r="N12" s="60">
        <v>10.2207</v>
      </c>
      <c r="O12" s="60"/>
      <c r="P12" s="60"/>
      <c r="Q12" s="101"/>
      <c r="R12" s="66"/>
      <c r="S12" s="67">
        <v>3.8101</v>
      </c>
      <c r="T12" s="67"/>
      <c r="U12" s="67"/>
      <c r="V12" s="67"/>
      <c r="W12" s="67">
        <v>175.406</v>
      </c>
      <c r="X12" s="68">
        <f>(R12*0.3514+S12*1.16+T12/7+V12+U12*1.8*0.351)/(M12*0.3514+N12*1.16+O12/7+Q12+P12*1.8*0.351)*100</f>
        <v>31.97166752074602</v>
      </c>
      <c r="Y12" s="248" t="s">
        <v>88</v>
      </c>
      <c r="Z12" s="1"/>
      <c r="AA12" s="1"/>
    </row>
    <row r="13" spans="1:27" ht="21" thickBot="1">
      <c r="A13" s="48"/>
      <c r="B13" s="231" t="s">
        <v>28</v>
      </c>
      <c r="C13" s="232"/>
      <c r="D13" s="232"/>
      <c r="E13" s="125">
        <f>SUM(E12:E12)</f>
        <v>1722978</v>
      </c>
      <c r="F13" s="125">
        <f>SUM(F12:F12)</f>
        <v>861489</v>
      </c>
      <c r="G13" s="126" t="s">
        <v>14</v>
      </c>
      <c r="H13" s="125">
        <f>SUM(H12:H12)</f>
        <v>861489</v>
      </c>
      <c r="I13" s="126" t="s">
        <v>14</v>
      </c>
      <c r="J13" s="127" t="s">
        <v>14</v>
      </c>
      <c r="K13" s="127" t="s">
        <v>14</v>
      </c>
      <c r="L13" s="128" t="s">
        <v>14</v>
      </c>
      <c r="M13" s="129">
        <f aca="true" t="shared" si="2" ref="M13:W13">M12</f>
        <v>5.6</v>
      </c>
      <c r="N13" s="125">
        <f t="shared" si="2"/>
        <v>10.2207</v>
      </c>
      <c r="O13" s="125">
        <f t="shared" si="2"/>
        <v>0</v>
      </c>
      <c r="P13" s="125">
        <f t="shared" si="2"/>
        <v>0</v>
      </c>
      <c r="Q13" s="130">
        <f t="shared" si="2"/>
        <v>0</v>
      </c>
      <c r="R13" s="131">
        <f t="shared" si="2"/>
        <v>0</v>
      </c>
      <c r="S13" s="125">
        <f t="shared" si="2"/>
        <v>3.8101</v>
      </c>
      <c r="T13" s="125">
        <f t="shared" si="2"/>
        <v>0</v>
      </c>
      <c r="U13" s="125">
        <f t="shared" si="2"/>
        <v>0</v>
      </c>
      <c r="V13" s="125">
        <f t="shared" si="2"/>
        <v>0</v>
      </c>
      <c r="W13" s="125">
        <f t="shared" si="2"/>
        <v>175.406</v>
      </c>
      <c r="X13" s="132" t="s">
        <v>14</v>
      </c>
      <c r="Y13" s="249"/>
      <c r="Z13" s="1"/>
      <c r="AA13" s="1"/>
    </row>
    <row r="14" spans="2:27" ht="24" customHeight="1" thickBot="1">
      <c r="B14" s="245" t="s">
        <v>29</v>
      </c>
      <c r="C14" s="246"/>
      <c r="D14" s="246"/>
      <c r="E14" s="246"/>
      <c r="F14" s="246"/>
      <c r="G14" s="246"/>
      <c r="H14" s="246"/>
      <c r="I14" s="246"/>
      <c r="J14" s="246"/>
      <c r="K14" s="246"/>
      <c r="L14" s="246"/>
      <c r="M14" s="246"/>
      <c r="N14" s="246"/>
      <c r="O14" s="246"/>
      <c r="P14" s="246"/>
      <c r="Q14" s="246"/>
      <c r="R14" s="246"/>
      <c r="S14" s="246"/>
      <c r="T14" s="246"/>
      <c r="U14" s="246"/>
      <c r="V14" s="246"/>
      <c r="W14" s="246"/>
      <c r="X14" s="246"/>
      <c r="Y14" s="247"/>
      <c r="Z14" s="1"/>
      <c r="AA14" s="1"/>
    </row>
    <row r="15" spans="1:27" s="31" customFormat="1" ht="171.75" customHeight="1" thickBot="1">
      <c r="A15" s="45"/>
      <c r="B15" s="58">
        <v>44259</v>
      </c>
      <c r="C15" s="59" t="s">
        <v>30</v>
      </c>
      <c r="D15" s="152" t="s">
        <v>40</v>
      </c>
      <c r="E15" s="60">
        <v>405643</v>
      </c>
      <c r="F15" s="60">
        <v>202821.5</v>
      </c>
      <c r="G15" s="61">
        <f>(F15/E15)*100</f>
        <v>50</v>
      </c>
      <c r="H15" s="60">
        <f>E15-F15</f>
        <v>202821.5</v>
      </c>
      <c r="I15" s="62">
        <v>4.89</v>
      </c>
      <c r="J15" s="63" t="s">
        <v>38</v>
      </c>
      <c r="K15" s="73" t="s">
        <v>31</v>
      </c>
      <c r="L15" s="65" t="s">
        <v>32</v>
      </c>
      <c r="M15" s="100">
        <v>20.94</v>
      </c>
      <c r="N15" s="60"/>
      <c r="O15" s="60">
        <v>137.7</v>
      </c>
      <c r="P15" s="60">
        <f>0.59+2.13</f>
        <v>2.7199999999999998</v>
      </c>
      <c r="Q15" s="101"/>
      <c r="R15" s="138">
        <v>17.32</v>
      </c>
      <c r="S15" s="67"/>
      <c r="T15" s="67">
        <v>14.54</v>
      </c>
      <c r="U15" s="67"/>
      <c r="V15" s="67"/>
      <c r="W15" s="67">
        <v>82.78</v>
      </c>
      <c r="X15" s="68">
        <f>(R15*0.3514+S15*1.16+T15/7+V15+U15*1.8*0.351)/(M15*0.3514+N15*1.16+O15/7+Q15+P15*1.8*0.351)*100</f>
        <v>28.396140754631226</v>
      </c>
      <c r="Y15" s="252" t="s">
        <v>89</v>
      </c>
      <c r="Z15" s="30"/>
      <c r="AA15" s="30"/>
    </row>
    <row r="16" spans="1:27" s="31" customFormat="1" ht="21" thickBot="1">
      <c r="A16" s="44"/>
      <c r="B16" s="193" t="s">
        <v>28</v>
      </c>
      <c r="C16" s="194"/>
      <c r="D16" s="194"/>
      <c r="E16" s="69">
        <f>SUM(E15:E15)</f>
        <v>405643</v>
      </c>
      <c r="F16" s="69">
        <f>SUM(F15:F15)</f>
        <v>202821.5</v>
      </c>
      <c r="G16" s="70" t="s">
        <v>14</v>
      </c>
      <c r="H16" s="69">
        <f>SUM(H15:H15)</f>
        <v>202821.5</v>
      </c>
      <c r="I16" s="70" t="s">
        <v>14</v>
      </c>
      <c r="J16" s="71" t="s">
        <v>14</v>
      </c>
      <c r="K16" s="71" t="s">
        <v>14</v>
      </c>
      <c r="L16" s="85" t="s">
        <v>14</v>
      </c>
      <c r="M16" s="86">
        <f aca="true" t="shared" si="3" ref="M16:W16">M15</f>
        <v>20.94</v>
      </c>
      <c r="N16" s="69">
        <f t="shared" si="3"/>
        <v>0</v>
      </c>
      <c r="O16" s="69">
        <f t="shared" si="3"/>
        <v>137.7</v>
      </c>
      <c r="P16" s="69">
        <f t="shared" si="3"/>
        <v>2.7199999999999998</v>
      </c>
      <c r="Q16" s="87">
        <f t="shared" si="3"/>
        <v>0</v>
      </c>
      <c r="R16" s="86">
        <f t="shared" si="3"/>
        <v>17.32</v>
      </c>
      <c r="S16" s="69">
        <f t="shared" si="3"/>
        <v>0</v>
      </c>
      <c r="T16" s="69">
        <f t="shared" si="3"/>
        <v>14.54</v>
      </c>
      <c r="U16" s="69">
        <f t="shared" si="3"/>
        <v>0</v>
      </c>
      <c r="V16" s="69">
        <f t="shared" si="3"/>
        <v>0</v>
      </c>
      <c r="W16" s="69">
        <f t="shared" si="3"/>
        <v>82.78</v>
      </c>
      <c r="X16" s="72" t="s">
        <v>14</v>
      </c>
      <c r="Y16" s="253"/>
      <c r="Z16" s="30"/>
      <c r="AA16" s="30"/>
    </row>
    <row r="17" spans="1:27" s="31" customFormat="1" ht="21" thickBot="1">
      <c r="A17" s="44"/>
      <c r="B17" s="235" t="s">
        <v>54</v>
      </c>
      <c r="C17" s="236"/>
      <c r="D17" s="236"/>
      <c r="E17" s="74">
        <f>E16+E13+E10+E7</f>
        <v>4705461</v>
      </c>
      <c r="F17" s="74">
        <f>F16+F13+F10+F7</f>
        <v>2352830.5</v>
      </c>
      <c r="G17" s="75" t="s">
        <v>14</v>
      </c>
      <c r="H17" s="74">
        <f>H16+H13+H10+H7</f>
        <v>2352630.5</v>
      </c>
      <c r="I17" s="76" t="s">
        <v>14</v>
      </c>
      <c r="J17" s="75" t="s">
        <v>14</v>
      </c>
      <c r="K17" s="75" t="s">
        <v>14</v>
      </c>
      <c r="L17" s="88" t="s">
        <v>14</v>
      </c>
      <c r="M17" s="139">
        <f>M16+M13+M10+M7</f>
        <v>209.47799999999998</v>
      </c>
      <c r="N17" s="74">
        <f aca="true" t="shared" si="4" ref="N17:W17">N16+N13+N10+N7</f>
        <v>13.58431</v>
      </c>
      <c r="O17" s="74">
        <f t="shared" si="4"/>
        <v>137.7</v>
      </c>
      <c r="P17" s="74">
        <f t="shared" si="4"/>
        <v>3.13</v>
      </c>
      <c r="Q17" s="140">
        <f t="shared" si="4"/>
        <v>0</v>
      </c>
      <c r="R17" s="139">
        <f t="shared" si="4"/>
        <v>17.32</v>
      </c>
      <c r="S17" s="74">
        <f t="shared" si="4"/>
        <v>3.8101</v>
      </c>
      <c r="T17" s="74">
        <f t="shared" si="4"/>
        <v>14.54</v>
      </c>
      <c r="U17" s="74">
        <f t="shared" si="4"/>
        <v>0</v>
      </c>
      <c r="V17" s="74">
        <f t="shared" si="4"/>
        <v>0</v>
      </c>
      <c r="W17" s="74">
        <f t="shared" si="4"/>
        <v>258.18600000000004</v>
      </c>
      <c r="X17" s="141" t="s">
        <v>14</v>
      </c>
      <c r="Y17" s="136"/>
      <c r="Z17" s="30"/>
      <c r="AA17" s="30"/>
    </row>
    <row r="18" spans="1:27" s="31" customFormat="1" ht="24" customHeight="1" thickBot="1">
      <c r="A18" s="44"/>
      <c r="B18" s="254" t="s">
        <v>52</v>
      </c>
      <c r="C18" s="255"/>
      <c r="D18" s="255"/>
      <c r="E18" s="255"/>
      <c r="F18" s="255"/>
      <c r="G18" s="255"/>
      <c r="H18" s="255"/>
      <c r="I18" s="255"/>
      <c r="J18" s="255"/>
      <c r="K18" s="255"/>
      <c r="L18" s="255"/>
      <c r="M18" s="255"/>
      <c r="N18" s="255"/>
      <c r="O18" s="255"/>
      <c r="P18" s="255"/>
      <c r="Q18" s="255"/>
      <c r="R18" s="255"/>
      <c r="S18" s="255"/>
      <c r="T18" s="255"/>
      <c r="U18" s="255"/>
      <c r="V18" s="255"/>
      <c r="W18" s="255"/>
      <c r="X18" s="255"/>
      <c r="Y18" s="256"/>
      <c r="Z18" s="30"/>
      <c r="AA18" s="30"/>
    </row>
    <row r="19" spans="1:27" s="31" customFormat="1" ht="141" customHeight="1" thickBot="1">
      <c r="A19" s="44"/>
      <c r="B19" s="58">
        <v>44302</v>
      </c>
      <c r="C19" s="59" t="s">
        <v>50</v>
      </c>
      <c r="D19" s="150" t="s">
        <v>53</v>
      </c>
      <c r="E19" s="60">
        <v>96992</v>
      </c>
      <c r="F19" s="60">
        <v>0</v>
      </c>
      <c r="G19" s="61">
        <v>0</v>
      </c>
      <c r="H19" s="60">
        <v>96992</v>
      </c>
      <c r="I19" s="62">
        <v>8</v>
      </c>
      <c r="J19" s="95" t="s">
        <v>67</v>
      </c>
      <c r="K19" s="64" t="s">
        <v>47</v>
      </c>
      <c r="L19" s="65" t="s">
        <v>51</v>
      </c>
      <c r="M19" s="97">
        <v>63.117</v>
      </c>
      <c r="N19" s="78"/>
      <c r="O19" s="78"/>
      <c r="P19" s="96">
        <v>1.138</v>
      </c>
      <c r="Q19" s="98">
        <f>749.5*0.266</f>
        <v>199.36700000000002</v>
      </c>
      <c r="R19" s="77"/>
      <c r="S19" s="62"/>
      <c r="T19" s="62"/>
      <c r="U19" s="62"/>
      <c r="V19" s="62"/>
      <c r="W19" s="62">
        <v>12.1953</v>
      </c>
      <c r="X19" s="68">
        <f>(R19*0.3514+S19*1.16+T19/7+V19+U19*1.8*0.351)/(M19*0.3514+N19*1.16+O19/7+Q19+P19*1.8*0.351)*100</f>
        <v>0</v>
      </c>
      <c r="Y19" s="248" t="s">
        <v>88</v>
      </c>
      <c r="Z19" s="30"/>
      <c r="AA19" s="30"/>
    </row>
    <row r="20" spans="1:27" s="31" customFormat="1" ht="21" thickBot="1">
      <c r="A20" s="44"/>
      <c r="B20" s="231" t="s">
        <v>49</v>
      </c>
      <c r="C20" s="232"/>
      <c r="D20" s="232"/>
      <c r="E20" s="125">
        <f>SUM(E19:E19)</f>
        <v>96992</v>
      </c>
      <c r="F20" s="125" t="s">
        <v>14</v>
      </c>
      <c r="G20" s="126" t="s">
        <v>14</v>
      </c>
      <c r="H20" s="125">
        <f>SUM(H19:H19)</f>
        <v>96992</v>
      </c>
      <c r="I20" s="126" t="s">
        <v>14</v>
      </c>
      <c r="J20" s="127" t="s">
        <v>14</v>
      </c>
      <c r="K20" s="127" t="s">
        <v>14</v>
      </c>
      <c r="L20" s="128" t="s">
        <v>14</v>
      </c>
      <c r="M20" s="129">
        <f aca="true" t="shared" si="5" ref="M20:V20">SUM(M19:M19)</f>
        <v>63.117</v>
      </c>
      <c r="N20" s="125">
        <f t="shared" si="5"/>
        <v>0</v>
      </c>
      <c r="O20" s="125">
        <f t="shared" si="5"/>
        <v>0</v>
      </c>
      <c r="P20" s="125">
        <f t="shared" si="5"/>
        <v>1.138</v>
      </c>
      <c r="Q20" s="130">
        <f t="shared" si="5"/>
        <v>199.36700000000002</v>
      </c>
      <c r="R20" s="131">
        <f t="shared" si="5"/>
        <v>0</v>
      </c>
      <c r="S20" s="125">
        <f t="shared" si="5"/>
        <v>0</v>
      </c>
      <c r="T20" s="125">
        <f t="shared" si="5"/>
        <v>0</v>
      </c>
      <c r="U20" s="125">
        <f t="shared" si="5"/>
        <v>0</v>
      </c>
      <c r="V20" s="125">
        <f t="shared" si="5"/>
        <v>0</v>
      </c>
      <c r="W20" s="125">
        <f>SUM(W19:W19)</f>
        <v>12.1953</v>
      </c>
      <c r="X20" s="132" t="s">
        <v>14</v>
      </c>
      <c r="Y20" s="249"/>
      <c r="Z20" s="30"/>
      <c r="AA20" s="30"/>
    </row>
    <row r="21" spans="1:27" s="3" customFormat="1" ht="24" customHeight="1" thickBot="1">
      <c r="A21" s="43"/>
      <c r="B21" s="254" t="s">
        <v>35</v>
      </c>
      <c r="C21" s="255"/>
      <c r="D21" s="255"/>
      <c r="E21" s="255"/>
      <c r="F21" s="255"/>
      <c r="G21" s="255"/>
      <c r="H21" s="255"/>
      <c r="I21" s="255"/>
      <c r="J21" s="255"/>
      <c r="K21" s="255"/>
      <c r="L21" s="255"/>
      <c r="M21" s="255"/>
      <c r="N21" s="255"/>
      <c r="O21" s="255"/>
      <c r="P21" s="255"/>
      <c r="Q21" s="255"/>
      <c r="R21" s="255"/>
      <c r="S21" s="255"/>
      <c r="T21" s="255"/>
      <c r="U21" s="255"/>
      <c r="V21" s="255"/>
      <c r="W21" s="255"/>
      <c r="X21" s="255"/>
      <c r="Y21" s="256"/>
      <c r="Z21" s="4"/>
      <c r="AA21" s="4"/>
    </row>
    <row r="22" spans="1:27" s="36" customFormat="1" ht="102" customHeight="1" thickBot="1">
      <c r="A22" s="45"/>
      <c r="B22" s="58">
        <v>44259</v>
      </c>
      <c r="C22" s="59" t="s">
        <v>34</v>
      </c>
      <c r="D22" s="150" t="s">
        <v>68</v>
      </c>
      <c r="E22" s="60">
        <v>847885</v>
      </c>
      <c r="F22" s="60">
        <v>0</v>
      </c>
      <c r="G22" s="61">
        <v>0</v>
      </c>
      <c r="H22" s="60">
        <v>847885</v>
      </c>
      <c r="I22" s="78">
        <v>4.68</v>
      </c>
      <c r="J22" s="79" t="s">
        <v>39</v>
      </c>
      <c r="K22" s="80" t="s">
        <v>36</v>
      </c>
      <c r="L22" s="65" t="s">
        <v>37</v>
      </c>
      <c r="M22" s="97">
        <v>35.558</v>
      </c>
      <c r="N22" s="78"/>
      <c r="O22" s="78"/>
      <c r="P22" s="96">
        <v>1.79315</v>
      </c>
      <c r="Q22" s="98">
        <f>13.349+2.196</f>
        <v>15.545</v>
      </c>
      <c r="R22" s="99"/>
      <c r="S22" s="78"/>
      <c r="T22" s="78"/>
      <c r="U22" s="78"/>
      <c r="V22" s="78">
        <f>13.349+2.196</f>
        <v>15.545</v>
      </c>
      <c r="W22" s="78">
        <v>180.989</v>
      </c>
      <c r="X22" s="98">
        <f>(R22*0.3514+S22*1.16+T22/7+V22+U22*1.8*0.351)/(M22*0.3514+N22*1.16+O22/7+Q22+P22*1.8*0.351)*100</f>
        <v>53.28558438567937</v>
      </c>
      <c r="Y22" s="252" t="s">
        <v>87</v>
      </c>
      <c r="Z22" s="33"/>
      <c r="AA22" s="35"/>
    </row>
    <row r="23" spans="1:27" s="3" customFormat="1" ht="21" thickBot="1">
      <c r="A23" s="43"/>
      <c r="B23" s="231" t="s">
        <v>33</v>
      </c>
      <c r="C23" s="232"/>
      <c r="D23" s="232"/>
      <c r="E23" s="125">
        <f>SUM(E22:E22)</f>
        <v>847885</v>
      </c>
      <c r="F23" s="125" t="s">
        <v>14</v>
      </c>
      <c r="G23" s="126" t="s">
        <v>14</v>
      </c>
      <c r="H23" s="125">
        <f>SUM(H22:H22)</f>
        <v>847885</v>
      </c>
      <c r="I23" s="126" t="s">
        <v>14</v>
      </c>
      <c r="J23" s="127" t="s">
        <v>14</v>
      </c>
      <c r="K23" s="127" t="s">
        <v>14</v>
      </c>
      <c r="L23" s="128" t="s">
        <v>14</v>
      </c>
      <c r="M23" s="129">
        <f aca="true" t="shared" si="6" ref="M23:V23">SUM(M22:M22)</f>
        <v>35.558</v>
      </c>
      <c r="N23" s="125">
        <f t="shared" si="6"/>
        <v>0</v>
      </c>
      <c r="O23" s="125">
        <f t="shared" si="6"/>
        <v>0</v>
      </c>
      <c r="P23" s="125">
        <f t="shared" si="6"/>
        <v>1.79315</v>
      </c>
      <c r="Q23" s="130">
        <f t="shared" si="6"/>
        <v>15.545</v>
      </c>
      <c r="R23" s="131">
        <f t="shared" si="6"/>
        <v>0</v>
      </c>
      <c r="S23" s="125">
        <f t="shared" si="6"/>
        <v>0</v>
      </c>
      <c r="T23" s="125">
        <f t="shared" si="6"/>
        <v>0</v>
      </c>
      <c r="U23" s="125">
        <f t="shared" si="6"/>
        <v>0</v>
      </c>
      <c r="V23" s="125">
        <f t="shared" si="6"/>
        <v>15.545</v>
      </c>
      <c r="W23" s="125">
        <f>SUM(W22:W22)</f>
        <v>180.989</v>
      </c>
      <c r="X23" s="132" t="s">
        <v>14</v>
      </c>
      <c r="Y23" s="253"/>
      <c r="Z23" s="4"/>
      <c r="AA23" s="4"/>
    </row>
    <row r="24" spans="1:27" s="3" customFormat="1" ht="24" customHeight="1" thickBot="1">
      <c r="A24" s="43"/>
      <c r="B24" s="254" t="s">
        <v>75</v>
      </c>
      <c r="C24" s="255"/>
      <c r="D24" s="255"/>
      <c r="E24" s="255"/>
      <c r="F24" s="255"/>
      <c r="G24" s="255"/>
      <c r="H24" s="255"/>
      <c r="I24" s="255"/>
      <c r="J24" s="255"/>
      <c r="K24" s="255"/>
      <c r="L24" s="255"/>
      <c r="M24" s="255"/>
      <c r="N24" s="255"/>
      <c r="O24" s="255"/>
      <c r="P24" s="255"/>
      <c r="Q24" s="255"/>
      <c r="R24" s="255"/>
      <c r="S24" s="255"/>
      <c r="T24" s="255"/>
      <c r="U24" s="255"/>
      <c r="V24" s="255"/>
      <c r="W24" s="255"/>
      <c r="X24" s="255"/>
      <c r="Y24" s="256"/>
      <c r="Z24" s="4"/>
      <c r="AA24" s="4"/>
    </row>
    <row r="25" spans="1:27" s="3" customFormat="1" ht="150" customHeight="1" thickBot="1">
      <c r="A25" s="43"/>
      <c r="B25" s="113">
        <v>44333</v>
      </c>
      <c r="C25" s="114" t="s">
        <v>76</v>
      </c>
      <c r="D25" s="151" t="s">
        <v>78</v>
      </c>
      <c r="E25" s="116">
        <v>1518809</v>
      </c>
      <c r="F25" s="116">
        <v>0</v>
      </c>
      <c r="G25" s="117">
        <v>0</v>
      </c>
      <c r="H25" s="116">
        <v>1518809</v>
      </c>
      <c r="I25" s="142">
        <v>4.6</v>
      </c>
      <c r="J25" s="118" t="s">
        <v>79</v>
      </c>
      <c r="K25" s="143" t="s">
        <v>31</v>
      </c>
      <c r="L25" s="144" t="s">
        <v>82</v>
      </c>
      <c r="M25" s="147">
        <v>47.01</v>
      </c>
      <c r="N25" s="142">
        <v>55.31</v>
      </c>
      <c r="O25" s="142"/>
      <c r="P25" s="148">
        <v>1.616</v>
      </c>
      <c r="Q25" s="146"/>
      <c r="R25" s="145"/>
      <c r="S25" s="142">
        <v>22.83</v>
      </c>
      <c r="T25" s="142"/>
      <c r="U25" s="142"/>
      <c r="V25" s="142"/>
      <c r="W25" s="142">
        <v>330.17</v>
      </c>
      <c r="X25" s="146">
        <v>32.41472644689609</v>
      </c>
      <c r="Y25" s="149" t="s">
        <v>87</v>
      </c>
      <c r="Z25" s="4"/>
      <c r="AA25" s="4"/>
    </row>
    <row r="26" spans="1:27" s="3" customFormat="1" ht="120.75" thickBot="1">
      <c r="A26" s="43"/>
      <c r="B26" s="58">
        <v>44333</v>
      </c>
      <c r="C26" s="59" t="s">
        <v>77</v>
      </c>
      <c r="D26" s="150" t="s">
        <v>80</v>
      </c>
      <c r="E26" s="60">
        <v>439131</v>
      </c>
      <c r="F26" s="60">
        <v>0</v>
      </c>
      <c r="G26" s="61">
        <v>0</v>
      </c>
      <c r="H26" s="60">
        <v>439131</v>
      </c>
      <c r="I26" s="62">
        <v>4.18</v>
      </c>
      <c r="J26" s="119" t="s">
        <v>83</v>
      </c>
      <c r="K26" s="93" t="s">
        <v>47</v>
      </c>
      <c r="L26" s="94" t="s">
        <v>84</v>
      </c>
      <c r="M26" s="120">
        <v>69.45</v>
      </c>
      <c r="N26" s="62">
        <v>59.2</v>
      </c>
      <c r="O26" s="62"/>
      <c r="P26" s="121">
        <v>2.526</v>
      </c>
      <c r="Q26" s="68">
        <v>111</v>
      </c>
      <c r="R26" s="77"/>
      <c r="S26" s="62"/>
      <c r="T26" s="62"/>
      <c r="U26" s="62"/>
      <c r="V26" s="62"/>
      <c r="W26" s="62">
        <v>105</v>
      </c>
      <c r="X26" s="68">
        <v>0</v>
      </c>
      <c r="Y26" s="134" t="s">
        <v>88</v>
      </c>
      <c r="Z26" s="4"/>
      <c r="AA26" s="4"/>
    </row>
    <row r="27" spans="1:27" s="3" customFormat="1" ht="21" thickBot="1">
      <c r="A27" s="43"/>
      <c r="B27" s="193" t="s">
        <v>49</v>
      </c>
      <c r="C27" s="194"/>
      <c r="D27" s="194"/>
      <c r="E27" s="69">
        <f>SUM(E25:E26)</f>
        <v>1957940</v>
      </c>
      <c r="F27" s="69" t="s">
        <v>14</v>
      </c>
      <c r="G27" s="70" t="s">
        <v>14</v>
      </c>
      <c r="H27" s="69">
        <f>SUM(H25:H26)</f>
        <v>1957940</v>
      </c>
      <c r="I27" s="70" t="s">
        <v>14</v>
      </c>
      <c r="J27" s="71" t="s">
        <v>14</v>
      </c>
      <c r="K27" s="71" t="s">
        <v>14</v>
      </c>
      <c r="L27" s="85" t="s">
        <v>14</v>
      </c>
      <c r="M27" s="122">
        <f>SUM(M25:M26)</f>
        <v>116.46000000000001</v>
      </c>
      <c r="N27" s="123">
        <f aca="true" t="shared" si="7" ref="N27:W27">SUM(N25:N26)</f>
        <v>114.51</v>
      </c>
      <c r="O27" s="123">
        <f t="shared" si="7"/>
        <v>0</v>
      </c>
      <c r="P27" s="123">
        <f t="shared" si="7"/>
        <v>4.1419999999999995</v>
      </c>
      <c r="Q27" s="87">
        <f t="shared" si="7"/>
        <v>111</v>
      </c>
      <c r="R27" s="122">
        <f t="shared" si="7"/>
        <v>0</v>
      </c>
      <c r="S27" s="123">
        <f t="shared" si="7"/>
        <v>22.83</v>
      </c>
      <c r="T27" s="123">
        <f t="shared" si="7"/>
        <v>0</v>
      </c>
      <c r="U27" s="123">
        <f t="shared" si="7"/>
        <v>0</v>
      </c>
      <c r="V27" s="123">
        <f t="shared" si="7"/>
        <v>0</v>
      </c>
      <c r="W27" s="123">
        <f t="shared" si="7"/>
        <v>435.17</v>
      </c>
      <c r="X27" s="87" t="s">
        <v>14</v>
      </c>
      <c r="Y27" s="135"/>
      <c r="Z27" s="4"/>
      <c r="AA27" s="4"/>
    </row>
    <row r="28" spans="1:27" s="3" customFormat="1" ht="21" thickBot="1">
      <c r="A28" s="43"/>
      <c r="B28" s="235" t="s">
        <v>55</v>
      </c>
      <c r="C28" s="236"/>
      <c r="D28" s="236"/>
      <c r="E28" s="74">
        <f>E23+E20+E27</f>
        <v>2902817</v>
      </c>
      <c r="F28" s="76" t="s">
        <v>14</v>
      </c>
      <c r="G28" s="76" t="s">
        <v>14</v>
      </c>
      <c r="H28" s="74">
        <f>H23+H20+H27</f>
        <v>2902817</v>
      </c>
      <c r="I28" s="76" t="s">
        <v>14</v>
      </c>
      <c r="J28" s="76" t="s">
        <v>14</v>
      </c>
      <c r="K28" s="76" t="s">
        <v>14</v>
      </c>
      <c r="L28" s="90" t="s">
        <v>14</v>
      </c>
      <c r="M28" s="139">
        <f aca="true" t="shared" si="8" ref="M28:W28">M23+M20+M27</f>
        <v>215.135</v>
      </c>
      <c r="N28" s="74">
        <f t="shared" si="8"/>
        <v>114.51</v>
      </c>
      <c r="O28" s="74">
        <f t="shared" si="8"/>
        <v>0</v>
      </c>
      <c r="P28" s="74">
        <f t="shared" si="8"/>
        <v>7.073149999999999</v>
      </c>
      <c r="Q28" s="140">
        <f t="shared" si="8"/>
        <v>325.91200000000003</v>
      </c>
      <c r="R28" s="89">
        <f t="shared" si="8"/>
        <v>0</v>
      </c>
      <c r="S28" s="74">
        <f t="shared" si="8"/>
        <v>22.83</v>
      </c>
      <c r="T28" s="74">
        <f t="shared" si="8"/>
        <v>0</v>
      </c>
      <c r="U28" s="74">
        <f t="shared" si="8"/>
        <v>0</v>
      </c>
      <c r="V28" s="74">
        <f t="shared" si="8"/>
        <v>15.545</v>
      </c>
      <c r="W28" s="74">
        <f t="shared" si="8"/>
        <v>628.3543</v>
      </c>
      <c r="X28" s="81" t="s">
        <v>14</v>
      </c>
      <c r="Y28" s="135"/>
      <c r="Z28" s="4"/>
      <c r="AA28" s="4"/>
    </row>
    <row r="29" spans="1:27" s="3" customFormat="1" ht="24" customHeight="1" thickBot="1">
      <c r="A29" s="43"/>
      <c r="B29" s="254" t="s">
        <v>69</v>
      </c>
      <c r="C29" s="255"/>
      <c r="D29" s="255"/>
      <c r="E29" s="255"/>
      <c r="F29" s="255"/>
      <c r="G29" s="255"/>
      <c r="H29" s="255"/>
      <c r="I29" s="255"/>
      <c r="J29" s="255"/>
      <c r="K29" s="255"/>
      <c r="L29" s="255"/>
      <c r="M29" s="255"/>
      <c r="N29" s="255"/>
      <c r="O29" s="255"/>
      <c r="P29" s="255"/>
      <c r="Q29" s="255"/>
      <c r="R29" s="255"/>
      <c r="S29" s="255"/>
      <c r="T29" s="255"/>
      <c r="U29" s="255"/>
      <c r="V29" s="255"/>
      <c r="W29" s="255"/>
      <c r="X29" s="255"/>
      <c r="Y29" s="256"/>
      <c r="Z29" s="4"/>
      <c r="AA29" s="4"/>
    </row>
    <row r="30" spans="1:27" s="3" customFormat="1" ht="79.5" thickBot="1">
      <c r="A30" s="43"/>
      <c r="B30" s="58">
        <v>44330</v>
      </c>
      <c r="C30" s="59" t="s">
        <v>71</v>
      </c>
      <c r="D30" s="150" t="s">
        <v>72</v>
      </c>
      <c r="E30" s="60">
        <v>2502510</v>
      </c>
      <c r="F30" s="60">
        <f>E30*0.3</f>
        <v>750753</v>
      </c>
      <c r="G30" s="61">
        <f>(F30/E30)*100</f>
        <v>30</v>
      </c>
      <c r="H30" s="60">
        <f>E30-F30</f>
        <v>1751757</v>
      </c>
      <c r="I30" s="78">
        <v>2.2</v>
      </c>
      <c r="J30" s="79" t="s">
        <v>73</v>
      </c>
      <c r="K30" s="64" t="s">
        <v>47</v>
      </c>
      <c r="L30" s="65" t="s">
        <v>74</v>
      </c>
      <c r="M30" s="97">
        <v>5519.64</v>
      </c>
      <c r="N30" s="78"/>
      <c r="O30" s="78"/>
      <c r="P30" s="96"/>
      <c r="Q30" s="98"/>
      <c r="R30" s="99">
        <v>369.042</v>
      </c>
      <c r="S30" s="78"/>
      <c r="T30" s="78"/>
      <c r="U30" s="78"/>
      <c r="V30" s="78"/>
      <c r="W30" s="78">
        <v>1144.383</v>
      </c>
      <c r="X30" s="98">
        <f>(R30*0.3514+S30*1.16+T30/7+V30+U30*1.8*0.351)/(M30*0.3514+N30*1.16+O30/7+Q30+P30*1.8*0.351)*100</f>
        <v>6.685979520403504</v>
      </c>
      <c r="Y30" s="248" t="s">
        <v>87</v>
      </c>
      <c r="Z30" s="4"/>
      <c r="AA30" s="4"/>
    </row>
    <row r="31" spans="1:27" s="3" customFormat="1" ht="21" thickBot="1">
      <c r="A31" s="43"/>
      <c r="B31" s="240" t="s">
        <v>70</v>
      </c>
      <c r="C31" s="241"/>
      <c r="D31" s="241"/>
      <c r="E31" s="103">
        <f>SUM(E30)</f>
        <v>2502510</v>
      </c>
      <c r="F31" s="103">
        <f>SUM(F30)</f>
        <v>750753</v>
      </c>
      <c r="G31" s="104" t="s">
        <v>14</v>
      </c>
      <c r="H31" s="103">
        <f>SUM(H30)</f>
        <v>1751757</v>
      </c>
      <c r="I31" s="104" t="s">
        <v>14</v>
      </c>
      <c r="J31" s="104" t="s">
        <v>14</v>
      </c>
      <c r="K31" s="104" t="s">
        <v>14</v>
      </c>
      <c r="L31" s="106" t="s">
        <v>14</v>
      </c>
      <c r="M31" s="108">
        <f aca="true" t="shared" si="9" ref="M31:W31">SUM(M30)</f>
        <v>5519.64</v>
      </c>
      <c r="N31" s="103">
        <f t="shared" si="9"/>
        <v>0</v>
      </c>
      <c r="O31" s="103">
        <f t="shared" si="9"/>
        <v>0</v>
      </c>
      <c r="P31" s="103">
        <f t="shared" si="9"/>
        <v>0</v>
      </c>
      <c r="Q31" s="109">
        <f t="shared" si="9"/>
        <v>0</v>
      </c>
      <c r="R31" s="107">
        <f t="shared" si="9"/>
        <v>369.042</v>
      </c>
      <c r="S31" s="103">
        <f t="shared" si="9"/>
        <v>0</v>
      </c>
      <c r="T31" s="103">
        <f t="shared" si="9"/>
        <v>0</v>
      </c>
      <c r="U31" s="103">
        <f t="shared" si="9"/>
        <v>0</v>
      </c>
      <c r="V31" s="103">
        <f t="shared" si="9"/>
        <v>0</v>
      </c>
      <c r="W31" s="103">
        <f t="shared" si="9"/>
        <v>1144.383</v>
      </c>
      <c r="X31" s="105" t="s">
        <v>14</v>
      </c>
      <c r="Y31" s="249"/>
      <c r="Z31" s="4"/>
      <c r="AA31" s="4"/>
    </row>
    <row r="32" spans="1:25" s="3" customFormat="1" ht="21.75" customHeight="1" thickBot="1">
      <c r="A32" s="43"/>
      <c r="B32" s="238" t="s">
        <v>15</v>
      </c>
      <c r="C32" s="239"/>
      <c r="D32" s="239"/>
      <c r="E32" s="82">
        <f>E17+E28+E31</f>
        <v>10110788</v>
      </c>
      <c r="F32" s="82">
        <f>F17+F31</f>
        <v>3103583.5</v>
      </c>
      <c r="G32" s="83" t="s">
        <v>14</v>
      </c>
      <c r="H32" s="82">
        <f>H17+H28+H31</f>
        <v>7007204.5</v>
      </c>
      <c r="I32" s="83" t="s">
        <v>14</v>
      </c>
      <c r="J32" s="83" t="s">
        <v>14</v>
      </c>
      <c r="K32" s="83" t="s">
        <v>14</v>
      </c>
      <c r="L32" s="91" t="s">
        <v>14</v>
      </c>
      <c r="M32" s="110">
        <f aca="true" t="shared" si="10" ref="M32:W32">M17+M28+M31</f>
        <v>5944.253000000001</v>
      </c>
      <c r="N32" s="112">
        <f t="shared" si="10"/>
        <v>128.09431</v>
      </c>
      <c r="O32" s="112">
        <f t="shared" si="10"/>
        <v>137.7</v>
      </c>
      <c r="P32" s="112">
        <f t="shared" si="10"/>
        <v>10.203149999999999</v>
      </c>
      <c r="Q32" s="111">
        <f t="shared" si="10"/>
        <v>325.91200000000003</v>
      </c>
      <c r="R32" s="110">
        <f t="shared" si="10"/>
        <v>386.36199999999997</v>
      </c>
      <c r="S32" s="112">
        <f t="shared" si="10"/>
        <v>26.640099999999997</v>
      </c>
      <c r="T32" s="112">
        <f t="shared" si="10"/>
        <v>14.54</v>
      </c>
      <c r="U32" s="112">
        <f t="shared" si="10"/>
        <v>0</v>
      </c>
      <c r="V32" s="112">
        <f t="shared" si="10"/>
        <v>15.545</v>
      </c>
      <c r="W32" s="82">
        <f t="shared" si="10"/>
        <v>2030.9233</v>
      </c>
      <c r="X32" s="84" t="s">
        <v>14</v>
      </c>
      <c r="Y32" s="257"/>
    </row>
    <row r="33" spans="2:25" ht="26.25" customHeight="1">
      <c r="B33" s="237"/>
      <c r="C33" s="237"/>
      <c r="D33" s="29" t="s">
        <v>24</v>
      </c>
      <c r="E33" s="24">
        <f>E32/1000000</f>
        <v>10.110788</v>
      </c>
      <c r="F33" s="24">
        <f>F32/1000000</f>
        <v>3.1035835</v>
      </c>
      <c r="G33" s="18"/>
      <c r="H33" s="41">
        <f>H32/1000000</f>
        <v>7.0072045</v>
      </c>
      <c r="I33" s="21"/>
      <c r="J33" s="20"/>
      <c r="K33" s="6"/>
      <c r="L33" s="15"/>
      <c r="M33" s="5"/>
      <c r="N33" s="5"/>
      <c r="O33" s="5"/>
      <c r="P33" s="5"/>
      <c r="Q33" s="5"/>
      <c r="R33" s="5"/>
      <c r="S33" s="5"/>
      <c r="T33" s="5"/>
      <c r="U33" s="5"/>
      <c r="V33" s="5"/>
      <c r="W33" s="5"/>
      <c r="X33" s="5"/>
      <c r="Y33" s="137"/>
    </row>
    <row r="34" spans="2:25" ht="27">
      <c r="B34" s="234" t="s">
        <v>26</v>
      </c>
      <c r="C34" s="234"/>
      <c r="D34" s="234"/>
      <c r="E34" s="234"/>
      <c r="F34" s="234"/>
      <c r="G34" s="234"/>
      <c r="H34" s="42">
        <v>5</v>
      </c>
      <c r="I34" s="233" t="s">
        <v>24</v>
      </c>
      <c r="J34" s="233"/>
      <c r="K34" s="6"/>
      <c r="L34" s="15"/>
      <c r="M34" s="5"/>
      <c r="N34" s="5"/>
      <c r="O34" s="5"/>
      <c r="P34" s="5"/>
      <c r="Q34" s="5"/>
      <c r="R34" s="5"/>
      <c r="S34" s="5"/>
      <c r="T34" s="5"/>
      <c r="U34" s="5"/>
      <c r="V34" s="5"/>
      <c r="W34" s="5"/>
      <c r="X34" s="5"/>
      <c r="Y34" s="137"/>
    </row>
    <row r="35" spans="2:24" ht="18.75" customHeight="1">
      <c r="B35" s="47"/>
      <c r="C35" s="47"/>
      <c r="D35" s="29"/>
      <c r="E35" s="24"/>
      <c r="F35" s="24"/>
      <c r="G35" s="18"/>
      <c r="H35" s="41"/>
      <c r="I35" s="21"/>
      <c r="J35" s="20"/>
      <c r="K35" s="6"/>
      <c r="L35" s="15"/>
      <c r="M35" s="5"/>
      <c r="N35" s="5"/>
      <c r="O35" s="5"/>
      <c r="P35" s="5"/>
      <c r="Q35" s="5"/>
      <c r="R35" s="5"/>
      <c r="S35" s="5"/>
      <c r="T35" s="5"/>
      <c r="U35" s="5"/>
      <c r="V35" s="5"/>
      <c r="W35" s="5"/>
      <c r="X35" s="5"/>
    </row>
    <row r="36" spans="2:24" ht="51.75" customHeight="1">
      <c r="B36" s="229" t="s">
        <v>41</v>
      </c>
      <c r="C36" s="229"/>
      <c r="D36" s="230" t="s">
        <v>42</v>
      </c>
      <c r="E36" s="230"/>
      <c r="F36" s="230"/>
      <c r="G36" s="230"/>
      <c r="H36" s="230"/>
      <c r="I36" s="230"/>
      <c r="J36" s="230"/>
      <c r="K36" s="230"/>
      <c r="L36" s="230"/>
      <c r="M36" s="230"/>
      <c r="N36" s="230"/>
      <c r="O36" s="230"/>
      <c r="P36" s="230"/>
      <c r="Q36" s="230"/>
      <c r="R36" s="230"/>
      <c r="S36" s="230"/>
      <c r="T36" s="230"/>
      <c r="U36" s="230"/>
      <c r="V36" s="230"/>
      <c r="W36" s="230"/>
      <c r="X36" s="230"/>
    </row>
    <row r="37" spans="2:24" ht="33" customHeight="1">
      <c r="B37" s="47"/>
      <c r="C37" s="47"/>
      <c r="D37" s="29"/>
      <c r="E37" s="24"/>
      <c r="F37" s="24"/>
      <c r="G37" s="18"/>
      <c r="H37" s="41"/>
      <c r="I37" s="21"/>
      <c r="J37" s="20"/>
      <c r="K37" s="6"/>
      <c r="L37" s="15"/>
      <c r="M37" s="5"/>
      <c r="N37" s="5"/>
      <c r="O37" s="2"/>
      <c r="P37" s="2"/>
      <c r="Q37" s="2"/>
      <c r="R37" s="5"/>
      <c r="S37" s="5"/>
      <c r="T37" s="5"/>
      <c r="U37" s="5"/>
      <c r="V37" s="5"/>
      <c r="W37" s="5"/>
      <c r="X37" s="5"/>
    </row>
    <row r="38" spans="2:24" ht="33" customHeight="1">
      <c r="B38" s="47"/>
      <c r="C38" s="47"/>
      <c r="D38" s="29"/>
      <c r="E38" s="24"/>
      <c r="F38" s="24"/>
      <c r="G38" s="18"/>
      <c r="H38" s="41"/>
      <c r="I38" s="21"/>
      <c r="J38" s="20"/>
      <c r="K38" s="6"/>
      <c r="L38" s="15"/>
      <c r="M38" s="5"/>
      <c r="N38" s="5"/>
      <c r="O38" s="2"/>
      <c r="P38" s="2"/>
      <c r="Q38" s="2"/>
      <c r="R38" s="5"/>
      <c r="S38" s="5"/>
      <c r="T38" s="5"/>
      <c r="U38" s="5"/>
      <c r="V38" s="5"/>
      <c r="W38" s="5"/>
      <c r="X38" s="5"/>
    </row>
    <row r="39" spans="2:24" ht="21.75" customHeight="1">
      <c r="B39" s="222"/>
      <c r="C39" s="222"/>
      <c r="D39" s="19"/>
      <c r="E39" s="25"/>
      <c r="F39" s="25"/>
      <c r="G39" s="27"/>
      <c r="H39" s="25"/>
      <c r="I39" s="7"/>
      <c r="J39" s="8"/>
      <c r="K39" s="8"/>
      <c r="L39" s="16"/>
      <c r="M39" s="9"/>
      <c r="N39" s="2"/>
      <c r="O39" s="2"/>
      <c r="P39" s="2"/>
      <c r="Q39" s="2"/>
      <c r="R39" s="49"/>
      <c r="S39" s="49"/>
      <c r="T39" s="49"/>
      <c r="U39" s="49"/>
      <c r="V39" s="49"/>
      <c r="W39" s="49"/>
      <c r="X39" s="9"/>
    </row>
    <row r="40" spans="1:27" s="39" customFormat="1" ht="67.5" customHeight="1">
      <c r="A40" s="44"/>
      <c r="K40" s="46"/>
      <c r="L40" s="38"/>
      <c r="W40" s="39" t="s">
        <v>16</v>
      </c>
      <c r="Y40" s="37"/>
      <c r="Z40" s="31"/>
      <c r="AA40" s="31"/>
    </row>
    <row r="44" spans="15:17" ht="20.25">
      <c r="O44" s="5">
        <v>193173</v>
      </c>
      <c r="P44" s="5">
        <v>40014</v>
      </c>
      <c r="Q44" s="5">
        <v>36300</v>
      </c>
    </row>
    <row r="45" spans="15:17" ht="20.25">
      <c r="O45" s="5">
        <v>25641</v>
      </c>
      <c r="P45" s="5"/>
      <c r="Q45" s="5"/>
    </row>
    <row r="46" spans="15:17" ht="20.25">
      <c r="O46" s="49">
        <v>114139</v>
      </c>
      <c r="P46" s="49"/>
      <c r="Q46" s="49"/>
    </row>
    <row r="47" spans="15:17" ht="20.25">
      <c r="O47" s="50">
        <f>O44+P44+O45-O46+Q44</f>
        <v>180989</v>
      </c>
      <c r="P47" s="39"/>
      <c r="Q47" s="39"/>
    </row>
  </sheetData>
  <sheetProtection/>
  <mergeCells count="50">
    <mergeCell ref="Y22:Y23"/>
    <mergeCell ref="B24:Y24"/>
    <mergeCell ref="B29:Y29"/>
    <mergeCell ref="Y30:Y32"/>
    <mergeCell ref="Y12:Y13"/>
    <mergeCell ref="B14:Y14"/>
    <mergeCell ref="Y15:Y16"/>
    <mergeCell ref="B18:Y18"/>
    <mergeCell ref="Y19:Y20"/>
    <mergeCell ref="B21:Y21"/>
    <mergeCell ref="Y2:Y4"/>
    <mergeCell ref="B5:Y5"/>
    <mergeCell ref="Y6:Y7"/>
    <mergeCell ref="B8:Y8"/>
    <mergeCell ref="B11:Y11"/>
    <mergeCell ref="Y9:Y10"/>
    <mergeCell ref="I34:J34"/>
    <mergeCell ref="B34:G34"/>
    <mergeCell ref="B17:D17"/>
    <mergeCell ref="B33:C33"/>
    <mergeCell ref="B28:D28"/>
    <mergeCell ref="B32:D32"/>
    <mergeCell ref="B31:D31"/>
    <mergeCell ref="B20:D20"/>
    <mergeCell ref="B23:D23"/>
    <mergeCell ref="B39:C39"/>
    <mergeCell ref="F3:G3"/>
    <mergeCell ref="M3:Q3"/>
    <mergeCell ref="R3:V3"/>
    <mergeCell ref="X3:X4"/>
    <mergeCell ref="B16:D16"/>
    <mergeCell ref="B36:C36"/>
    <mergeCell ref="D36:X36"/>
    <mergeCell ref="B10:D10"/>
    <mergeCell ref="B7:D7"/>
    <mergeCell ref="M2:Q2"/>
    <mergeCell ref="B1:X1"/>
    <mergeCell ref="E2:E4"/>
    <mergeCell ref="F2:H2"/>
    <mergeCell ref="I2:I4"/>
    <mergeCell ref="J2:J4"/>
    <mergeCell ref="K2:K4"/>
    <mergeCell ref="R2:X2"/>
    <mergeCell ref="B27:D27"/>
    <mergeCell ref="A2:A4"/>
    <mergeCell ref="B2:B4"/>
    <mergeCell ref="C2:C4"/>
    <mergeCell ref="D2:D4"/>
    <mergeCell ref="L2:L4"/>
    <mergeCell ref="B13:D13"/>
  </mergeCells>
  <printOptions horizontalCentered="1"/>
  <pageMargins left="0.2362204724409449" right="0.15748031496062992" top="0.15748031496062992" bottom="0.1968503937007874" header="0.1968503937007874" footer="0.1968503937007874"/>
  <pageSetup fitToHeight="2" horizontalDpi="600" verticalDpi="600" orientation="landscape" paperSize="9" scale="31" r:id="rId1"/>
</worksheet>
</file>

<file path=xl/worksheets/sheet2.xml><?xml version="1.0" encoding="utf-8"?>
<worksheet xmlns="http://schemas.openxmlformats.org/spreadsheetml/2006/main" xmlns:r="http://schemas.openxmlformats.org/officeDocument/2006/relationships">
  <dimension ref="A1:AA30"/>
  <sheetViews>
    <sheetView tabSelected="1" view="pageBreakPreview" zoomScale="62" zoomScaleNormal="87" zoomScaleSheetLayoutView="62" zoomScalePageLayoutView="0" workbookViewId="0" topLeftCell="A1">
      <selection activeCell="D13" sqref="D13"/>
    </sheetView>
  </sheetViews>
  <sheetFormatPr defaultColWidth="9.140625" defaultRowHeight="15"/>
  <cols>
    <col min="1" max="1" width="6.57421875" style="43" customWidth="1"/>
    <col min="2" max="2" width="13.57421875" style="10" customWidth="1"/>
    <col min="3" max="3" width="5.57421875" style="40" customWidth="1"/>
    <col min="4" max="4" width="69.57421875" style="14" customWidth="1"/>
    <col min="5" max="5" width="23.7109375" style="26" customWidth="1"/>
    <col min="6" max="6" width="19.140625" style="26" customWidth="1"/>
    <col min="7" max="7" width="8.7109375" style="28" customWidth="1"/>
    <col min="8" max="8" width="20.57421875" style="26" customWidth="1"/>
    <col min="9" max="9" width="9.421875" style="11" customWidth="1"/>
    <col min="10" max="10" width="27.7109375" style="12" customWidth="1"/>
    <col min="11" max="11" width="16.421875" style="12" customWidth="1"/>
    <col min="12" max="12" width="19.140625" style="17" customWidth="1"/>
    <col min="13" max="13" width="15.00390625" style="13" customWidth="1"/>
    <col min="14" max="14" width="10.00390625" style="13" bestFit="1" customWidth="1"/>
    <col min="15" max="15" width="14.140625" style="13" customWidth="1"/>
    <col min="16" max="16" width="10.7109375" style="13" customWidth="1"/>
    <col min="17" max="17" width="14.00390625" style="13" customWidth="1"/>
    <col min="18" max="18" width="13.421875" style="13" customWidth="1"/>
    <col min="19" max="19" width="9.57421875" style="13" bestFit="1" customWidth="1"/>
    <col min="20" max="20" width="10.140625" style="13" customWidth="1"/>
    <col min="21" max="21" width="9.00390625" style="13" customWidth="1"/>
    <col min="22" max="22" width="10.00390625" style="13" customWidth="1"/>
    <col min="23" max="23" width="16.8515625" style="13" customWidth="1"/>
    <col min="24" max="24" width="12.421875" style="13" customWidth="1"/>
    <col min="25" max="25" width="13.28125" style="34" customWidth="1"/>
    <col min="26" max="26" width="10.7109375" style="2" customWidth="1"/>
    <col min="27" max="27" width="9.8515625" style="2" bestFit="1" customWidth="1"/>
    <col min="28" max="16384" width="9.140625" style="2" customWidth="1"/>
  </cols>
  <sheetData>
    <row r="1" spans="2:27" ht="93" customHeight="1" thickBot="1">
      <c r="B1" s="211" t="s">
        <v>90</v>
      </c>
      <c r="C1" s="211"/>
      <c r="D1" s="211"/>
      <c r="E1" s="211"/>
      <c r="F1" s="211"/>
      <c r="G1" s="211"/>
      <c r="H1" s="211"/>
      <c r="I1" s="211"/>
      <c r="J1" s="211"/>
      <c r="K1" s="211"/>
      <c r="L1" s="211"/>
      <c r="M1" s="211"/>
      <c r="N1" s="211"/>
      <c r="O1" s="211"/>
      <c r="P1" s="211"/>
      <c r="Q1" s="211"/>
      <c r="R1" s="211"/>
      <c r="S1" s="211"/>
      <c r="T1" s="211"/>
      <c r="U1" s="211"/>
      <c r="V1" s="211"/>
      <c r="W1" s="211"/>
      <c r="X1" s="211"/>
      <c r="Y1" s="32"/>
      <c r="Z1" s="1"/>
      <c r="AA1" s="1"/>
    </row>
    <row r="2" spans="1:27" ht="32.25" customHeight="1">
      <c r="A2" s="195" t="s">
        <v>18</v>
      </c>
      <c r="B2" s="196" t="s">
        <v>1</v>
      </c>
      <c r="C2" s="199" t="s">
        <v>2</v>
      </c>
      <c r="D2" s="202" t="s">
        <v>0</v>
      </c>
      <c r="E2" s="212" t="s">
        <v>58</v>
      </c>
      <c r="F2" s="212" t="s">
        <v>3</v>
      </c>
      <c r="G2" s="212"/>
      <c r="H2" s="212"/>
      <c r="I2" s="215" t="s">
        <v>4</v>
      </c>
      <c r="J2" s="218" t="s">
        <v>5</v>
      </c>
      <c r="K2" s="218" t="s">
        <v>17</v>
      </c>
      <c r="L2" s="205" t="s">
        <v>21</v>
      </c>
      <c r="M2" s="208" t="s">
        <v>27</v>
      </c>
      <c r="N2" s="209"/>
      <c r="O2" s="209"/>
      <c r="P2" s="209"/>
      <c r="Q2" s="210"/>
      <c r="R2" s="221" t="s">
        <v>6</v>
      </c>
      <c r="S2" s="209"/>
      <c r="T2" s="209"/>
      <c r="U2" s="209"/>
      <c r="V2" s="209"/>
      <c r="W2" s="209"/>
      <c r="X2" s="210"/>
      <c r="Y2" s="261"/>
      <c r="Z2" s="261"/>
      <c r="AA2" s="1"/>
    </row>
    <row r="3" spans="1:27" ht="35.25" customHeight="1">
      <c r="A3" s="195"/>
      <c r="B3" s="197"/>
      <c r="C3" s="200"/>
      <c r="D3" s="203"/>
      <c r="E3" s="213"/>
      <c r="F3" s="223" t="s">
        <v>25</v>
      </c>
      <c r="G3" s="223"/>
      <c r="H3" s="23" t="s">
        <v>7</v>
      </c>
      <c r="I3" s="262"/>
      <c r="J3" s="219"/>
      <c r="K3" s="219"/>
      <c r="L3" s="206"/>
      <c r="M3" s="224" t="s">
        <v>8</v>
      </c>
      <c r="N3" s="219"/>
      <c r="O3" s="219"/>
      <c r="P3" s="219"/>
      <c r="Q3" s="225"/>
      <c r="R3" s="226" t="s">
        <v>8</v>
      </c>
      <c r="S3" s="219"/>
      <c r="T3" s="219"/>
      <c r="U3" s="219"/>
      <c r="V3" s="219"/>
      <c r="W3" s="22" t="s">
        <v>9</v>
      </c>
      <c r="X3" s="227" t="s">
        <v>10</v>
      </c>
      <c r="Y3" s="261"/>
      <c r="Z3" s="261"/>
      <c r="AA3" s="1"/>
    </row>
    <row r="4" spans="1:27" ht="113.25" thickBot="1">
      <c r="A4" s="195"/>
      <c r="B4" s="198"/>
      <c r="C4" s="201"/>
      <c r="D4" s="204"/>
      <c r="E4" s="214"/>
      <c r="F4" s="51" t="s">
        <v>59</v>
      </c>
      <c r="G4" s="52" t="s">
        <v>11</v>
      </c>
      <c r="H4" s="51" t="s">
        <v>59</v>
      </c>
      <c r="I4" s="263"/>
      <c r="J4" s="220"/>
      <c r="K4" s="220"/>
      <c r="L4" s="207"/>
      <c r="M4" s="53" t="s">
        <v>19</v>
      </c>
      <c r="N4" s="54" t="s">
        <v>20</v>
      </c>
      <c r="O4" s="54" t="s">
        <v>12</v>
      </c>
      <c r="P4" s="55" t="s">
        <v>23</v>
      </c>
      <c r="Q4" s="56" t="s">
        <v>13</v>
      </c>
      <c r="R4" s="57" t="s">
        <v>19</v>
      </c>
      <c r="S4" s="54" t="s">
        <v>20</v>
      </c>
      <c r="T4" s="54" t="s">
        <v>12</v>
      </c>
      <c r="U4" s="54" t="s">
        <v>22</v>
      </c>
      <c r="V4" s="54" t="s">
        <v>13</v>
      </c>
      <c r="W4" s="54" t="s">
        <v>60</v>
      </c>
      <c r="X4" s="228"/>
      <c r="Y4" s="32"/>
      <c r="Z4" s="1"/>
      <c r="AA4" s="1"/>
    </row>
    <row r="5" spans="1:27" s="3" customFormat="1" ht="24" thickBot="1">
      <c r="A5" s="43"/>
      <c r="B5" s="258" t="s">
        <v>35</v>
      </c>
      <c r="C5" s="259"/>
      <c r="D5" s="259"/>
      <c r="E5" s="259"/>
      <c r="F5" s="259"/>
      <c r="G5" s="259"/>
      <c r="H5" s="259"/>
      <c r="I5" s="259"/>
      <c r="J5" s="259"/>
      <c r="K5" s="259"/>
      <c r="L5" s="259"/>
      <c r="M5" s="259"/>
      <c r="N5" s="259"/>
      <c r="O5" s="259"/>
      <c r="P5" s="259"/>
      <c r="Q5" s="259"/>
      <c r="R5" s="259"/>
      <c r="S5" s="259"/>
      <c r="T5" s="259"/>
      <c r="U5" s="259"/>
      <c r="V5" s="259"/>
      <c r="W5" s="259"/>
      <c r="X5" s="260"/>
      <c r="Y5" s="32"/>
      <c r="Z5" s="4"/>
      <c r="AA5" s="4"/>
    </row>
    <row r="6" spans="1:27" s="36" customFormat="1" ht="140.25" thickBot="1">
      <c r="A6" s="45"/>
      <c r="B6" s="58">
        <v>44259</v>
      </c>
      <c r="C6" s="59" t="s">
        <v>34</v>
      </c>
      <c r="D6" s="102" t="s">
        <v>68</v>
      </c>
      <c r="E6" s="153">
        <v>847885</v>
      </c>
      <c r="F6" s="153">
        <v>0</v>
      </c>
      <c r="G6" s="154">
        <v>0</v>
      </c>
      <c r="H6" s="153">
        <v>847885</v>
      </c>
      <c r="I6" s="78">
        <v>4.68</v>
      </c>
      <c r="J6" s="79" t="s">
        <v>39</v>
      </c>
      <c r="K6" s="80" t="s">
        <v>36</v>
      </c>
      <c r="L6" s="65" t="s">
        <v>37</v>
      </c>
      <c r="M6" s="156">
        <v>35.558</v>
      </c>
      <c r="N6" s="157"/>
      <c r="O6" s="157"/>
      <c r="P6" s="158">
        <v>1.79315</v>
      </c>
      <c r="Q6" s="159">
        <f>13.349+2.196</f>
        <v>15.545</v>
      </c>
      <c r="R6" s="160"/>
      <c r="S6" s="155"/>
      <c r="T6" s="155"/>
      <c r="U6" s="155"/>
      <c r="V6" s="155">
        <f>13.349+2.196</f>
        <v>15.545</v>
      </c>
      <c r="W6" s="155">
        <v>180.989</v>
      </c>
      <c r="X6" s="161">
        <f>(R6*0.3514+S6*1.16+T6/7+V6+U6*1.8*0.351)/(M6*0.3514+N6*1.16+O6/7+Q6+P6*1.8*0.351)*100</f>
        <v>53.28558438567937</v>
      </c>
      <c r="Y6" s="33"/>
      <c r="Z6" s="33"/>
      <c r="AA6" s="35"/>
    </row>
    <row r="7" spans="1:27" s="3" customFormat="1" ht="23.25" thickBot="1">
      <c r="A7" s="43"/>
      <c r="B7" s="193" t="s">
        <v>33</v>
      </c>
      <c r="C7" s="194"/>
      <c r="D7" s="194"/>
      <c r="E7" s="162">
        <f>SUM(E6:E6)</f>
        <v>847885</v>
      </c>
      <c r="F7" s="69" t="s">
        <v>14</v>
      </c>
      <c r="G7" s="70" t="s">
        <v>14</v>
      </c>
      <c r="H7" s="162">
        <f>SUM(H6:H6)</f>
        <v>847885</v>
      </c>
      <c r="I7" s="70" t="s">
        <v>14</v>
      </c>
      <c r="J7" s="71" t="s">
        <v>14</v>
      </c>
      <c r="K7" s="71" t="s">
        <v>14</v>
      </c>
      <c r="L7" s="85" t="s">
        <v>14</v>
      </c>
      <c r="M7" s="163">
        <f aca="true" t="shared" si="0" ref="M7:V7">SUM(M6:M6)</f>
        <v>35.558</v>
      </c>
      <c r="N7" s="162">
        <f t="shared" si="0"/>
        <v>0</v>
      </c>
      <c r="O7" s="162">
        <f t="shared" si="0"/>
        <v>0</v>
      </c>
      <c r="P7" s="162">
        <f t="shared" si="0"/>
        <v>1.79315</v>
      </c>
      <c r="Q7" s="164">
        <f t="shared" si="0"/>
        <v>15.545</v>
      </c>
      <c r="R7" s="165">
        <f t="shared" si="0"/>
        <v>0</v>
      </c>
      <c r="S7" s="162">
        <f t="shared" si="0"/>
        <v>0</v>
      </c>
      <c r="T7" s="162">
        <f t="shared" si="0"/>
        <v>0</v>
      </c>
      <c r="U7" s="162">
        <f t="shared" si="0"/>
        <v>0</v>
      </c>
      <c r="V7" s="162">
        <f t="shared" si="0"/>
        <v>15.545</v>
      </c>
      <c r="W7" s="162">
        <f>SUM(W6:W6)</f>
        <v>180.989</v>
      </c>
      <c r="X7" s="72" t="s">
        <v>14</v>
      </c>
      <c r="Y7" s="32"/>
      <c r="Z7" s="4"/>
      <c r="AA7" s="4"/>
    </row>
    <row r="8" spans="1:27" s="3" customFormat="1" ht="24" thickBot="1">
      <c r="A8" s="43"/>
      <c r="B8" s="258" t="s">
        <v>75</v>
      </c>
      <c r="C8" s="259"/>
      <c r="D8" s="259"/>
      <c r="E8" s="259"/>
      <c r="F8" s="259"/>
      <c r="G8" s="259"/>
      <c r="H8" s="259"/>
      <c r="I8" s="259"/>
      <c r="J8" s="259"/>
      <c r="K8" s="259"/>
      <c r="L8" s="259"/>
      <c r="M8" s="259"/>
      <c r="N8" s="259"/>
      <c r="O8" s="259"/>
      <c r="P8" s="259"/>
      <c r="Q8" s="259"/>
      <c r="R8" s="259"/>
      <c r="S8" s="259"/>
      <c r="T8" s="259"/>
      <c r="U8" s="259"/>
      <c r="V8" s="259"/>
      <c r="W8" s="259"/>
      <c r="X8" s="260"/>
      <c r="Y8" s="32"/>
      <c r="Z8" s="4"/>
      <c r="AA8" s="4"/>
    </row>
    <row r="9" spans="1:27" s="3" customFormat="1" ht="186.75" thickBot="1">
      <c r="A9" s="43"/>
      <c r="B9" s="113">
        <v>44333</v>
      </c>
      <c r="C9" s="114" t="s">
        <v>76</v>
      </c>
      <c r="D9" s="115" t="s">
        <v>81</v>
      </c>
      <c r="E9" s="166">
        <v>1518809</v>
      </c>
      <c r="F9" s="166">
        <v>0</v>
      </c>
      <c r="G9" s="167">
        <v>0</v>
      </c>
      <c r="H9" s="166">
        <v>1518809</v>
      </c>
      <c r="I9" s="168">
        <v>4.6</v>
      </c>
      <c r="J9" s="118" t="s">
        <v>79</v>
      </c>
      <c r="K9" s="143" t="s">
        <v>31</v>
      </c>
      <c r="L9" s="144" t="s">
        <v>82</v>
      </c>
      <c r="M9" s="170">
        <v>47.01</v>
      </c>
      <c r="N9" s="171">
        <v>55.31</v>
      </c>
      <c r="O9" s="171"/>
      <c r="P9" s="172">
        <v>1.616</v>
      </c>
      <c r="Q9" s="173"/>
      <c r="R9" s="174"/>
      <c r="S9" s="168">
        <v>22.83</v>
      </c>
      <c r="T9" s="168"/>
      <c r="U9" s="168"/>
      <c r="V9" s="168"/>
      <c r="W9" s="168">
        <v>330.17</v>
      </c>
      <c r="X9" s="182">
        <v>32.41472644689609</v>
      </c>
      <c r="Y9" s="32"/>
      <c r="Z9" s="4"/>
      <c r="AA9" s="4"/>
    </row>
    <row r="10" spans="1:27" s="3" customFormat="1" ht="23.25" thickBot="1">
      <c r="A10" s="43"/>
      <c r="B10" s="193" t="s">
        <v>49</v>
      </c>
      <c r="C10" s="194"/>
      <c r="D10" s="194"/>
      <c r="E10" s="162">
        <f>SUM(E9:E9)</f>
        <v>1518809</v>
      </c>
      <c r="F10" s="69" t="s">
        <v>14</v>
      </c>
      <c r="G10" s="70" t="s">
        <v>14</v>
      </c>
      <c r="H10" s="162">
        <f>SUM(H9:H9)</f>
        <v>1518809</v>
      </c>
      <c r="I10" s="70" t="s">
        <v>14</v>
      </c>
      <c r="J10" s="71" t="s">
        <v>14</v>
      </c>
      <c r="K10" s="71" t="s">
        <v>14</v>
      </c>
      <c r="L10" s="85" t="s">
        <v>14</v>
      </c>
      <c r="M10" s="175">
        <f aca="true" t="shared" si="1" ref="M10:W10">SUM(M9:M9)</f>
        <v>47.01</v>
      </c>
      <c r="N10" s="176">
        <f t="shared" si="1"/>
        <v>55.31</v>
      </c>
      <c r="O10" s="176">
        <f t="shared" si="1"/>
        <v>0</v>
      </c>
      <c r="P10" s="176">
        <f t="shared" si="1"/>
        <v>1.616</v>
      </c>
      <c r="Q10" s="164">
        <f t="shared" si="1"/>
        <v>0</v>
      </c>
      <c r="R10" s="177">
        <f t="shared" si="1"/>
        <v>0</v>
      </c>
      <c r="S10" s="176">
        <f t="shared" si="1"/>
        <v>22.83</v>
      </c>
      <c r="T10" s="176">
        <f t="shared" si="1"/>
        <v>0</v>
      </c>
      <c r="U10" s="176">
        <f t="shared" si="1"/>
        <v>0</v>
      </c>
      <c r="V10" s="176">
        <f t="shared" si="1"/>
        <v>0</v>
      </c>
      <c r="W10" s="176">
        <f t="shared" si="1"/>
        <v>330.17</v>
      </c>
      <c r="X10" s="87" t="s">
        <v>14</v>
      </c>
      <c r="Y10" s="32"/>
      <c r="Z10" s="4"/>
      <c r="AA10" s="4"/>
    </row>
    <row r="11" spans="1:25" s="3" customFormat="1" ht="23.25" thickBot="1">
      <c r="A11" s="43"/>
      <c r="B11" s="235" t="s">
        <v>55</v>
      </c>
      <c r="C11" s="236"/>
      <c r="D11" s="236"/>
      <c r="E11" s="169">
        <f>E7+E10</f>
        <v>2366694</v>
      </c>
      <c r="F11" s="76" t="s">
        <v>14</v>
      </c>
      <c r="G11" s="76" t="s">
        <v>14</v>
      </c>
      <c r="H11" s="169">
        <f>H7+H10</f>
        <v>2366694</v>
      </c>
      <c r="I11" s="76" t="s">
        <v>14</v>
      </c>
      <c r="J11" s="76" t="s">
        <v>14</v>
      </c>
      <c r="K11" s="76" t="s">
        <v>14</v>
      </c>
      <c r="L11" s="90" t="s">
        <v>14</v>
      </c>
      <c r="M11" s="178">
        <f aca="true" t="shared" si="2" ref="M11:W11">M7+M10</f>
        <v>82.568</v>
      </c>
      <c r="N11" s="179">
        <f t="shared" si="2"/>
        <v>55.31</v>
      </c>
      <c r="O11" s="179">
        <f t="shared" si="2"/>
        <v>0</v>
      </c>
      <c r="P11" s="179">
        <f t="shared" si="2"/>
        <v>3.4091500000000003</v>
      </c>
      <c r="Q11" s="180">
        <f t="shared" si="2"/>
        <v>15.545</v>
      </c>
      <c r="R11" s="181">
        <f t="shared" si="2"/>
        <v>0</v>
      </c>
      <c r="S11" s="169">
        <f t="shared" si="2"/>
        <v>22.83</v>
      </c>
      <c r="T11" s="169">
        <f t="shared" si="2"/>
        <v>0</v>
      </c>
      <c r="U11" s="169">
        <f t="shared" si="2"/>
        <v>0</v>
      </c>
      <c r="V11" s="169">
        <f t="shared" si="2"/>
        <v>15.545</v>
      </c>
      <c r="W11" s="169">
        <f t="shared" si="2"/>
        <v>511.159</v>
      </c>
      <c r="X11" s="81" t="s">
        <v>14</v>
      </c>
      <c r="Y11" s="34"/>
    </row>
    <row r="12" spans="1:25" s="3" customFormat="1" ht="24" thickBot="1">
      <c r="A12" s="43"/>
      <c r="B12" s="258" t="s">
        <v>69</v>
      </c>
      <c r="C12" s="259"/>
      <c r="D12" s="259"/>
      <c r="E12" s="259"/>
      <c r="F12" s="259"/>
      <c r="G12" s="259"/>
      <c r="H12" s="259"/>
      <c r="I12" s="259"/>
      <c r="J12" s="259"/>
      <c r="K12" s="259"/>
      <c r="L12" s="259"/>
      <c r="M12" s="259"/>
      <c r="N12" s="259"/>
      <c r="O12" s="259"/>
      <c r="P12" s="259"/>
      <c r="Q12" s="259"/>
      <c r="R12" s="259"/>
      <c r="S12" s="259"/>
      <c r="T12" s="259"/>
      <c r="U12" s="259"/>
      <c r="V12" s="259"/>
      <c r="W12" s="259"/>
      <c r="X12" s="260"/>
      <c r="Y12" s="34"/>
    </row>
    <row r="13" spans="1:25" s="3" customFormat="1" ht="79.5" thickBot="1">
      <c r="A13" s="43"/>
      <c r="B13" s="58">
        <v>44330</v>
      </c>
      <c r="C13" s="59" t="s">
        <v>71</v>
      </c>
      <c r="D13" s="102" t="s">
        <v>72</v>
      </c>
      <c r="E13" s="153">
        <v>2502510</v>
      </c>
      <c r="F13" s="153">
        <f>E13*0.3</f>
        <v>750753</v>
      </c>
      <c r="G13" s="154">
        <f>(F13/E13)*100</f>
        <v>30</v>
      </c>
      <c r="H13" s="153">
        <f>E13-F13</f>
        <v>1751757</v>
      </c>
      <c r="I13" s="155">
        <v>2.2</v>
      </c>
      <c r="J13" s="79" t="s">
        <v>73</v>
      </c>
      <c r="K13" s="64" t="s">
        <v>47</v>
      </c>
      <c r="L13" s="65" t="s">
        <v>74</v>
      </c>
      <c r="M13" s="156">
        <v>5519.64</v>
      </c>
      <c r="N13" s="157"/>
      <c r="O13" s="157"/>
      <c r="P13" s="158"/>
      <c r="Q13" s="159"/>
      <c r="R13" s="160">
        <v>369.042</v>
      </c>
      <c r="S13" s="155"/>
      <c r="T13" s="155"/>
      <c r="U13" s="155"/>
      <c r="V13" s="155"/>
      <c r="W13" s="155">
        <v>1144.383</v>
      </c>
      <c r="X13" s="161">
        <f>(R13*0.3514+S13*1.16+T13/7+V13+U13*1.8*0.351)/(M13*0.3514+N13*1.16+O13/7+Q13+P13*1.8*0.351)*100</f>
        <v>6.685979520403504</v>
      </c>
      <c r="Y13" s="34"/>
    </row>
    <row r="14" spans="1:25" s="3" customFormat="1" ht="23.25" thickBot="1">
      <c r="A14" s="43"/>
      <c r="B14" s="240" t="s">
        <v>70</v>
      </c>
      <c r="C14" s="241"/>
      <c r="D14" s="241"/>
      <c r="E14" s="183">
        <f>SUM(E13)</f>
        <v>2502510</v>
      </c>
      <c r="F14" s="183">
        <f>SUM(F13)</f>
        <v>750753</v>
      </c>
      <c r="G14" s="184" t="s">
        <v>14</v>
      </c>
      <c r="H14" s="183">
        <f>SUM(H13)</f>
        <v>1751757</v>
      </c>
      <c r="I14" s="104" t="s">
        <v>14</v>
      </c>
      <c r="J14" s="104" t="s">
        <v>14</v>
      </c>
      <c r="K14" s="104" t="s">
        <v>14</v>
      </c>
      <c r="L14" s="106" t="s">
        <v>14</v>
      </c>
      <c r="M14" s="187">
        <f aca="true" t="shared" si="3" ref="M14:W14">SUM(M13)</f>
        <v>5519.64</v>
      </c>
      <c r="N14" s="183">
        <f t="shared" si="3"/>
        <v>0</v>
      </c>
      <c r="O14" s="183">
        <f t="shared" si="3"/>
        <v>0</v>
      </c>
      <c r="P14" s="183">
        <f t="shared" si="3"/>
        <v>0</v>
      </c>
      <c r="Q14" s="188">
        <f t="shared" si="3"/>
        <v>0</v>
      </c>
      <c r="R14" s="189">
        <f t="shared" si="3"/>
        <v>369.042</v>
      </c>
      <c r="S14" s="183">
        <f t="shared" si="3"/>
        <v>0</v>
      </c>
      <c r="T14" s="183">
        <f t="shared" si="3"/>
        <v>0</v>
      </c>
      <c r="U14" s="183">
        <f t="shared" si="3"/>
        <v>0</v>
      </c>
      <c r="V14" s="183">
        <f t="shared" si="3"/>
        <v>0</v>
      </c>
      <c r="W14" s="183">
        <f t="shared" si="3"/>
        <v>1144.383</v>
      </c>
      <c r="X14" s="105" t="s">
        <v>14</v>
      </c>
      <c r="Y14" s="34"/>
    </row>
    <row r="15" spans="1:25" s="3" customFormat="1" ht="23.25" thickBot="1">
      <c r="A15" s="43"/>
      <c r="B15" s="238" t="s">
        <v>15</v>
      </c>
      <c r="C15" s="239"/>
      <c r="D15" s="239"/>
      <c r="E15" s="185">
        <f>E11+E14</f>
        <v>4869204</v>
      </c>
      <c r="F15" s="185">
        <f>F14</f>
        <v>750753</v>
      </c>
      <c r="G15" s="186" t="s">
        <v>14</v>
      </c>
      <c r="H15" s="185">
        <f>H11+H14</f>
        <v>4118451</v>
      </c>
      <c r="I15" s="83" t="s">
        <v>14</v>
      </c>
      <c r="J15" s="83" t="s">
        <v>14</v>
      </c>
      <c r="K15" s="83" t="s">
        <v>14</v>
      </c>
      <c r="L15" s="91" t="s">
        <v>14</v>
      </c>
      <c r="M15" s="190">
        <f aca="true" t="shared" si="4" ref="M15:W15">M11+M14</f>
        <v>5602.2080000000005</v>
      </c>
      <c r="N15" s="191">
        <f t="shared" si="4"/>
        <v>55.31</v>
      </c>
      <c r="O15" s="191">
        <f t="shared" si="4"/>
        <v>0</v>
      </c>
      <c r="P15" s="191">
        <f t="shared" si="4"/>
        <v>3.4091500000000003</v>
      </c>
      <c r="Q15" s="192">
        <f t="shared" si="4"/>
        <v>15.545</v>
      </c>
      <c r="R15" s="190">
        <f t="shared" si="4"/>
        <v>369.042</v>
      </c>
      <c r="S15" s="191">
        <f t="shared" si="4"/>
        <v>22.83</v>
      </c>
      <c r="T15" s="191">
        <f t="shared" si="4"/>
        <v>0</v>
      </c>
      <c r="U15" s="191">
        <f t="shared" si="4"/>
        <v>0</v>
      </c>
      <c r="V15" s="191">
        <f t="shared" si="4"/>
        <v>15.545</v>
      </c>
      <c r="W15" s="185">
        <f t="shared" si="4"/>
        <v>1655.542</v>
      </c>
      <c r="X15" s="84" t="s">
        <v>14</v>
      </c>
      <c r="Y15" s="34"/>
    </row>
    <row r="16" spans="2:24" ht="45.75" customHeight="1">
      <c r="B16" s="237"/>
      <c r="C16" s="237"/>
      <c r="D16" s="29" t="s">
        <v>24</v>
      </c>
      <c r="E16" s="24">
        <f>E15/1000000</f>
        <v>4.869204</v>
      </c>
      <c r="F16" s="24">
        <f>F15/1000000</f>
        <v>0.750753</v>
      </c>
      <c r="G16" s="18"/>
      <c r="H16" s="41">
        <f>H15/1000000</f>
        <v>4.118451</v>
      </c>
      <c r="I16" s="21"/>
      <c r="J16" s="20"/>
      <c r="K16" s="6"/>
      <c r="L16" s="15"/>
      <c r="M16" s="5"/>
      <c r="N16" s="5"/>
      <c r="O16" s="5"/>
      <c r="P16" s="5"/>
      <c r="Q16" s="5"/>
      <c r="R16" s="5"/>
      <c r="S16" s="5"/>
      <c r="T16" s="5"/>
      <c r="U16" s="5"/>
      <c r="V16" s="5"/>
      <c r="W16" s="5"/>
      <c r="X16" s="5"/>
    </row>
    <row r="17" spans="2:24" ht="70.5" customHeight="1">
      <c r="B17" s="265" t="s">
        <v>26</v>
      </c>
      <c r="C17" s="265"/>
      <c r="D17" s="265"/>
      <c r="E17" s="265"/>
      <c r="F17" s="265"/>
      <c r="G17" s="265"/>
      <c r="H17" s="42">
        <v>5</v>
      </c>
      <c r="I17" s="233" t="s">
        <v>24</v>
      </c>
      <c r="J17" s="233"/>
      <c r="K17" s="6"/>
      <c r="L17" s="15"/>
      <c r="M17" s="5"/>
      <c r="N17" s="5"/>
      <c r="O17" s="5"/>
      <c r="P17" s="5"/>
      <c r="Q17" s="5"/>
      <c r="R17" s="5"/>
      <c r="S17" s="5"/>
      <c r="T17" s="5"/>
      <c r="U17" s="5"/>
      <c r="V17" s="5"/>
      <c r="W17" s="5"/>
      <c r="X17" s="5"/>
    </row>
    <row r="18" spans="2:24" ht="18.75" customHeight="1">
      <c r="B18" s="47"/>
      <c r="C18" s="47"/>
      <c r="D18" s="29"/>
      <c r="E18" s="24"/>
      <c r="F18" s="24"/>
      <c r="G18" s="18"/>
      <c r="H18" s="41"/>
      <c r="I18" s="21"/>
      <c r="J18" s="20"/>
      <c r="K18" s="6"/>
      <c r="L18" s="15"/>
      <c r="M18" s="5"/>
      <c r="N18" s="5"/>
      <c r="O18" s="5"/>
      <c r="P18" s="5"/>
      <c r="Q18" s="5"/>
      <c r="R18" s="5"/>
      <c r="S18" s="5"/>
      <c r="T18" s="5"/>
      <c r="U18" s="5"/>
      <c r="V18" s="5"/>
      <c r="W18" s="5"/>
      <c r="X18" s="5"/>
    </row>
    <row r="19" spans="2:24" ht="90" customHeight="1">
      <c r="B19" s="229" t="s">
        <v>41</v>
      </c>
      <c r="C19" s="229"/>
      <c r="D19" s="264" t="s">
        <v>42</v>
      </c>
      <c r="E19" s="264"/>
      <c r="F19" s="264"/>
      <c r="G19" s="264"/>
      <c r="H19" s="264"/>
      <c r="I19" s="264"/>
      <c r="J19" s="264"/>
      <c r="K19" s="264"/>
      <c r="L19" s="264"/>
      <c r="M19" s="264"/>
      <c r="N19" s="264"/>
      <c r="O19" s="264"/>
      <c r="P19" s="264"/>
      <c r="Q19" s="264"/>
      <c r="R19" s="264"/>
      <c r="S19" s="264"/>
      <c r="T19" s="264"/>
      <c r="U19" s="264"/>
      <c r="V19" s="264"/>
      <c r="W19" s="264"/>
      <c r="X19" s="5"/>
    </row>
    <row r="20" spans="2:24" ht="33" customHeight="1">
      <c r="B20" s="47"/>
      <c r="C20" s="47"/>
      <c r="D20" s="29"/>
      <c r="E20" s="24"/>
      <c r="F20" s="24"/>
      <c r="G20" s="18"/>
      <c r="H20" s="41"/>
      <c r="I20" s="21"/>
      <c r="J20" s="20"/>
      <c r="K20" s="6"/>
      <c r="L20" s="15"/>
      <c r="M20" s="5"/>
      <c r="N20" s="5"/>
      <c r="O20" s="2"/>
      <c r="P20" s="2"/>
      <c r="Q20" s="2"/>
      <c r="R20" s="5"/>
      <c r="S20" s="5"/>
      <c r="T20" s="5"/>
      <c r="U20" s="5"/>
      <c r="V20" s="5"/>
      <c r="W20" s="5"/>
      <c r="X20" s="5"/>
    </row>
    <row r="21" spans="2:24" ht="33" customHeight="1">
      <c r="B21" s="47"/>
      <c r="C21" s="47"/>
      <c r="D21" s="29"/>
      <c r="E21" s="24"/>
      <c r="F21" s="24"/>
      <c r="G21" s="18"/>
      <c r="H21" s="41"/>
      <c r="I21" s="21"/>
      <c r="J21" s="20"/>
      <c r="K21" s="6"/>
      <c r="L21" s="15"/>
      <c r="M21" s="5"/>
      <c r="N21" s="5"/>
      <c r="O21" s="2"/>
      <c r="P21" s="2"/>
      <c r="Q21" s="2"/>
      <c r="R21" s="5"/>
      <c r="S21" s="5"/>
      <c r="T21" s="5"/>
      <c r="U21" s="5"/>
      <c r="V21" s="5"/>
      <c r="W21" s="5"/>
      <c r="X21" s="5"/>
    </row>
    <row r="22" spans="2:24" ht="21.75" customHeight="1">
      <c r="B22" s="222"/>
      <c r="C22" s="222"/>
      <c r="D22" s="19"/>
      <c r="E22" s="25"/>
      <c r="F22" s="25"/>
      <c r="G22" s="27"/>
      <c r="H22" s="25"/>
      <c r="I22" s="7"/>
      <c r="J22" s="8"/>
      <c r="K22" s="8"/>
      <c r="L22" s="16"/>
      <c r="M22" s="9"/>
      <c r="N22" s="2"/>
      <c r="O22" s="2"/>
      <c r="P22" s="2"/>
      <c r="Q22" s="2"/>
      <c r="R22" s="49"/>
      <c r="S22" s="49"/>
      <c r="T22" s="49"/>
      <c r="U22" s="49"/>
      <c r="V22" s="49"/>
      <c r="W22" s="49"/>
      <c r="X22" s="9"/>
    </row>
    <row r="23" spans="1:27" s="39" customFormat="1" ht="67.5" customHeight="1">
      <c r="A23" s="44"/>
      <c r="K23" s="46"/>
      <c r="L23" s="38"/>
      <c r="W23" s="39" t="s">
        <v>16</v>
      </c>
      <c r="Y23" s="37"/>
      <c r="Z23" s="31"/>
      <c r="AA23" s="31"/>
    </row>
    <row r="27" spans="15:17" ht="20.25">
      <c r="O27" s="5"/>
      <c r="P27" s="5"/>
      <c r="Q27" s="5"/>
    </row>
    <row r="28" spans="15:17" ht="20.25">
      <c r="O28" s="5"/>
      <c r="P28" s="5"/>
      <c r="Q28" s="5"/>
    </row>
    <row r="29" spans="15:17" ht="20.25">
      <c r="O29" s="49"/>
      <c r="P29" s="49"/>
      <c r="Q29" s="49"/>
    </row>
    <row r="30" spans="15:17" ht="20.25">
      <c r="O30" s="50"/>
      <c r="P30" s="39"/>
      <c r="Q30" s="39"/>
    </row>
  </sheetData>
  <sheetProtection/>
  <mergeCells count="32">
    <mergeCell ref="B22:C22"/>
    <mergeCell ref="B7:D7"/>
    <mergeCell ref="B11:D11"/>
    <mergeCell ref="B15:D15"/>
    <mergeCell ref="B16:C16"/>
    <mergeCell ref="B17:G17"/>
    <mergeCell ref="K2:K4"/>
    <mergeCell ref="L2:L4"/>
    <mergeCell ref="M2:Q2"/>
    <mergeCell ref="B19:C19"/>
    <mergeCell ref="D19:W19"/>
    <mergeCell ref="I17:J17"/>
    <mergeCell ref="B8:X8"/>
    <mergeCell ref="B10:D10"/>
    <mergeCell ref="B14:D14"/>
    <mergeCell ref="F2:H2"/>
    <mergeCell ref="B12:X12"/>
    <mergeCell ref="Y2:Z3"/>
    <mergeCell ref="F3:G3"/>
    <mergeCell ref="M3:Q3"/>
    <mergeCell ref="R3:V3"/>
    <mergeCell ref="X3:X4"/>
    <mergeCell ref="B1:X1"/>
    <mergeCell ref="B5:X5"/>
    <mergeCell ref="A2:A4"/>
    <mergeCell ref="B2:B4"/>
    <mergeCell ref="C2:C4"/>
    <mergeCell ref="D2:D4"/>
    <mergeCell ref="E2:E4"/>
    <mergeCell ref="R2:X2"/>
    <mergeCell ref="I2:I4"/>
    <mergeCell ref="J2:J4"/>
  </mergeCells>
  <printOptions horizontalCentered="1"/>
  <pageMargins left="0.2362204724409449" right="0.15748031496062992" top="0.15748031496062992" bottom="0.1968503937007874" header="0.1968503937007874" footer="0.1968503937007874"/>
  <pageSetup fitToHeight="2"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dc:creator>
  <cp:keywords/>
  <dc:description/>
  <cp:lastModifiedBy>user</cp:lastModifiedBy>
  <cp:lastPrinted>2021-05-19T08:57:54Z</cp:lastPrinted>
  <dcterms:created xsi:type="dcterms:W3CDTF">2018-07-02T06:26:02Z</dcterms:created>
  <dcterms:modified xsi:type="dcterms:W3CDTF">2021-05-19T12:08:40Z</dcterms:modified>
  <cp:category/>
  <cp:version/>
  <cp:contentType/>
  <cp:contentStatus/>
</cp:coreProperties>
</file>