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tabRatio="813" activeTab="4"/>
  </bookViews>
  <sheets>
    <sheet name="РОЕК" sheetId="1" r:id="rId1"/>
    <sheet name="ГАЗ" sheetId="2" r:id="rId2"/>
    <sheet name="ПКТЕ" sheetId="3" r:id="rId3"/>
    <sheet name="ТЕП" sheetId="4" r:id="rId4"/>
    <sheet name="ВОДА" sheetId="5" r:id="rId5"/>
    <sheet name="Лист1" sheetId="6" state="hidden" r:id="rId6"/>
  </sheets>
  <definedNames>
    <definedName name="_xlnm.Print_Area" localSheetId="4">'ВОДА'!$A$1:$J$22</definedName>
    <definedName name="_xlnm.Print_Area" localSheetId="1">'ГАЗ'!$A$1:$K$28</definedName>
    <definedName name="_xlnm.Print_Area" localSheetId="2">'ПКТЕ'!$A$1:$J$27</definedName>
    <definedName name="_xlnm.Print_Area" localSheetId="0">'РОЕК'!$A$1:$J$24</definedName>
    <definedName name="_xlnm.Print_Area" localSheetId="3">'ТЕП'!$A$1:$J$22</definedName>
  </definedNames>
  <calcPr fullCalcOnLoad="1"/>
</workbook>
</file>

<file path=xl/sharedStrings.xml><?xml version="1.0" encoding="utf-8"?>
<sst xmlns="http://schemas.openxmlformats.org/spreadsheetml/2006/main" count="199" uniqueCount="110">
  <si>
    <t>субсидії</t>
  </si>
  <si>
    <t>пільги</t>
  </si>
  <si>
    <t>сільське господарство</t>
  </si>
  <si>
    <t>(млн. грн.)</t>
  </si>
  <si>
    <t>Назва енергоносія</t>
  </si>
  <si>
    <t>%</t>
  </si>
  <si>
    <t xml:space="preserve">% </t>
  </si>
  <si>
    <t>Спожито</t>
  </si>
  <si>
    <t>Оплачено</t>
  </si>
  <si>
    <t>(оперативні дані)</t>
  </si>
  <si>
    <t xml:space="preserve">бюджетні установи місцевого підпорядкування  </t>
  </si>
  <si>
    <t xml:space="preserve">бюджетні установи державного підпорядкування  </t>
  </si>
  <si>
    <t>промисловість</t>
  </si>
  <si>
    <t>водоканали</t>
  </si>
  <si>
    <t>Інформація</t>
  </si>
  <si>
    <t xml:space="preserve">споживачами Рівненської області </t>
  </si>
  <si>
    <t xml:space="preserve">                                 (оперативні дані)</t>
  </si>
  <si>
    <t xml:space="preserve"> % оплати</t>
  </si>
  <si>
    <t>тис. грн.</t>
  </si>
  <si>
    <t>КП "Здолбунівкомуненергія"</t>
  </si>
  <si>
    <t>КП "Рівнерайкомуненергія"</t>
  </si>
  <si>
    <t>КП "Березнекомуненергія"</t>
  </si>
  <si>
    <t>млн. грн.</t>
  </si>
  <si>
    <t>Всього по області, в т.ч.:</t>
  </si>
  <si>
    <t>№</t>
  </si>
  <si>
    <t>1.1</t>
  </si>
  <si>
    <t>1.1.1</t>
  </si>
  <si>
    <t>1.1.2</t>
  </si>
  <si>
    <t>Бюджетні установи і організації, в т.ч.:</t>
  </si>
  <si>
    <t>1.2</t>
  </si>
  <si>
    <t>Населення,  в т. ч.</t>
  </si>
  <si>
    <t>2</t>
  </si>
  <si>
    <t>1.2.1</t>
  </si>
  <si>
    <t>1.2.2</t>
  </si>
  <si>
    <t>1.2.2.1</t>
  </si>
  <si>
    <t>1.2.2.2</t>
  </si>
  <si>
    <t>Соціальні виплати, в т.ч.:</t>
  </si>
  <si>
    <t>- субсидії</t>
  </si>
  <si>
    <t>- пільги</t>
  </si>
  <si>
    <t>- безпосередньо населення</t>
  </si>
  <si>
    <t>- місцевого підпорядкування</t>
  </si>
  <si>
    <t>- державного підпорядкування</t>
  </si>
  <si>
    <t>% оплати</t>
  </si>
  <si>
    <t>Разом, в т.ч.</t>
  </si>
  <si>
    <t xml:space="preserve">про стан розрахунків за використану  теплову енергію </t>
  </si>
  <si>
    <t>Категорія споживача</t>
  </si>
  <si>
    <t>Назва споживача</t>
  </si>
  <si>
    <t>Рівень оплати</t>
  </si>
  <si>
    <t>КП "Теплотранссервіс"</t>
  </si>
  <si>
    <t>м. Рівне</t>
  </si>
  <si>
    <t>Рівненська область</t>
  </si>
  <si>
    <t>Разом</t>
  </si>
  <si>
    <t>За період</t>
  </si>
  <si>
    <t xml:space="preserve">Ріст/спад боргу з п.р. </t>
  </si>
  <si>
    <t xml:space="preserve"> </t>
  </si>
  <si>
    <t>ТОВ "Рівнетеплоенерго"</t>
  </si>
  <si>
    <t>з них ТОВ "Рівнетеплоенерго", в т.ч.</t>
  </si>
  <si>
    <t>КП "Радивилівтеплосервіс"</t>
  </si>
  <si>
    <t>КП "Костопільські районні мережі"</t>
  </si>
  <si>
    <t xml:space="preserve">КП "Теплоенергія" м. Острог </t>
  </si>
  <si>
    <t>інші</t>
  </si>
  <si>
    <r>
      <t xml:space="preserve">(за оперативною інформацією теплопостачальних підприємств області)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</si>
  <si>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t>КП "Дубнокомуненергія"</t>
  </si>
  <si>
    <r>
      <t xml:space="preserve">щодо стану розрахунків за використаний </t>
    </r>
    <r>
      <rPr>
        <b/>
        <sz val="12"/>
        <rFont val="Times New Roman"/>
        <family val="1"/>
      </rPr>
      <t>природний газ теплогенеруючими підприємствами</t>
    </r>
    <r>
      <rPr>
        <sz val="12"/>
        <rFont val="Times New Roman"/>
        <family val="1"/>
      </rPr>
      <t xml:space="preserve"> області</t>
    </r>
  </si>
  <si>
    <t xml:space="preserve">КП "Костопількомуненергія" </t>
  </si>
  <si>
    <t xml:space="preserve">ТОВ "Рівнетеплоенерго" </t>
  </si>
  <si>
    <t xml:space="preserve">ПрАТ "ЕСКО-Рівне" </t>
  </si>
  <si>
    <t xml:space="preserve">ТОВ "Енергозбереження Рівне" </t>
  </si>
  <si>
    <t xml:space="preserve">ТзОВ "Західтеплосервіс" </t>
  </si>
  <si>
    <t xml:space="preserve">природний газ споживачами Рівненської області </t>
  </si>
  <si>
    <t>Підприємства комунальної теплоенергетики</t>
  </si>
  <si>
    <t>безпосередньо населення</t>
  </si>
  <si>
    <t>Фонди облдержадміністрації (споживачі ТОВ "Рівнегаз Збут"), в т.ч.:</t>
  </si>
  <si>
    <t xml:space="preserve">                     (оперативні дані)</t>
  </si>
  <si>
    <t>Інофомація</t>
  </si>
  <si>
    <t>про стан розрахунків за надані  послуги з водопостачання</t>
  </si>
  <si>
    <t>з них РОВКП ВКГ "Рівнеоблводоканал", в т.ч.</t>
  </si>
  <si>
    <t>Ріст (+),
спад (-) боргу за період</t>
  </si>
  <si>
    <r>
      <t xml:space="preserve">Електроенергія, </t>
    </r>
    <r>
      <rPr>
        <i/>
        <sz val="13"/>
        <rFont val="Times New Roman"/>
        <family val="1"/>
      </rPr>
      <t>в т.ч. :</t>
    </r>
  </si>
  <si>
    <r>
      <t xml:space="preserve">житлокомунгосп, </t>
    </r>
    <r>
      <rPr>
        <i/>
        <sz val="12"/>
        <rFont val="Times New Roman"/>
        <family val="1"/>
      </rPr>
      <t>в т.ч.:</t>
    </r>
  </si>
  <si>
    <t xml:space="preserve">Борг  </t>
  </si>
  <si>
    <t>про стан розрахунків ТОВ "Рівнегаз Збут" за використаний</t>
  </si>
  <si>
    <t xml:space="preserve"> за спожиту електроенергію (постачальник універсальної послуги)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</si>
  <si>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</si>
  <si>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</si>
  <si>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</si>
  <si>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</si>
  <si>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</si>
  <si>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</si>
  <si>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</si>
  <si>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Інформація ТОВ "Рівненська обласна енергопостачальна компанія"</t>
  </si>
  <si>
    <t>серпень</t>
  </si>
  <si>
    <t>вересень</t>
  </si>
  <si>
    <t>РОВКП ВКГ "Рівнеобл-водоканал"</t>
  </si>
  <si>
    <t>жовтень</t>
  </si>
  <si>
    <t>листопад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</si>
  <si>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</si>
  <si>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Борг на 01.01.2020</t>
  </si>
  <si>
    <t>З початку 2020 року</t>
  </si>
  <si>
    <t>за 2020 рік</t>
  </si>
  <si>
    <t xml:space="preserve"> Борг на 01.01.2020 </t>
  </si>
  <si>
    <t>в т.ч. за лютий 2020 року</t>
  </si>
  <si>
    <t>в т.ч. за лютий</t>
  </si>
  <si>
    <r>
      <t>Борг на 01.01.2020</t>
    </r>
    <r>
      <rPr>
        <b/>
        <i/>
        <sz val="11"/>
        <rFont val="Times New Roman"/>
        <family val="1"/>
      </rPr>
      <t xml:space="preserve"> </t>
    </r>
  </si>
  <si>
    <t>Борг на 21.02.2020</t>
  </si>
  <si>
    <t>cтаном на 21.02.2020</t>
  </si>
  <si>
    <r>
      <t>cтаном на 21.02.2020</t>
    </r>
    <r>
      <rPr>
        <i/>
        <sz val="12"/>
        <rFont val="Times New Roman"/>
        <family val="1"/>
      </rPr>
      <t xml:space="preserve"> (оперативні дані)</t>
    </r>
  </si>
  <si>
    <t xml:space="preserve">на 21.02.2020 </t>
  </si>
  <si>
    <t>Борг на 20.02.2020</t>
  </si>
  <si>
    <t xml:space="preserve">Станом на 21.02.2020      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</si>
</sst>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0.00000"/>
    <numFmt numFmtId="200" formatCode="#,##0.0"/>
    <numFmt numFmtId="201" formatCode="#,##0.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_р_._-;\-* #,##0.0_р_._-;_-* &quot;-&quot;??_р_._-;_-@_-"/>
    <numFmt numFmtId="211" formatCode="_-* #,##0_р_._-;\-* #,##0_р_._-;_-* &quot;-&quot;??_р_._-;_-@_-"/>
    <numFmt numFmtId="212" formatCode="_-* #,##0.000_р_._-;\-* #,##0.000_р_._-;_-* &quot;-&quot;???_р_._-;_-@_-"/>
    <numFmt numFmtId="213" formatCode="_-* #,##0.0_р_._-;\-* #,##0.0_р_._-;_-* &quot;-&quot;?_р_._-;_-@_-"/>
    <numFmt numFmtId="214" formatCode="#,##0.0_ ;\-#,##0.0\ "/>
    <numFmt numFmtId="215" formatCode="#,##0_ ;\-#,##0\ "/>
    <numFmt numFmtId="216" formatCode="#,##0.00_ ;\-#,##0.00\ "/>
    <numFmt numFmtId="217" formatCode="#,##0.000_ ;\-#,##0.000\ "/>
    <numFmt numFmtId="218" formatCode="#,##0.0000_ ;\-#,##0.0000\ "/>
    <numFmt numFmtId="219" formatCode="#,##0.00000_ ;\-#,##0.00000\ "/>
    <numFmt numFmtId="220" formatCode="_-* #,##0.0_₴_-;\-* #,##0.0_₴_-;_-* &quot;-&quot;?_₴_-;_-@_-"/>
    <numFmt numFmtId="221" formatCode="_-* #,##0.00000_р_._-;\-* #,##0.00000_р_._-;_-* &quot;-&quot;??_р_._-;_-@_-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3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3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9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Alignment="1">
      <alignment/>
    </xf>
    <xf numFmtId="196" fontId="9" fillId="0" borderId="11" xfId="0" applyNumberFormat="1" applyFont="1" applyFill="1" applyBorder="1" applyAlignment="1" applyProtection="1">
      <alignment horizontal="center" vertical="center"/>
      <protection locked="0"/>
    </xf>
    <xf numFmtId="196" fontId="9" fillId="0" borderId="12" xfId="0" applyNumberFormat="1" applyFont="1" applyFill="1" applyBorder="1" applyAlignment="1" applyProtection="1">
      <alignment horizontal="center" vertical="center"/>
      <protection locked="0"/>
    </xf>
    <xf numFmtId="2" fontId="9" fillId="0" borderId="13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 horizontal="center"/>
      <protection/>
    </xf>
    <xf numFmtId="2" fontId="9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/>
      <protection/>
    </xf>
    <xf numFmtId="196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2" fontId="9" fillId="0" borderId="17" xfId="0" applyNumberFormat="1" applyFont="1" applyFill="1" applyBorder="1" applyAlignment="1">
      <alignment horizontal="center" vertical="center"/>
    </xf>
    <xf numFmtId="196" fontId="9" fillId="0" borderId="14" xfId="0" applyNumberFormat="1" applyFont="1" applyFill="1" applyBorder="1" applyAlignment="1">
      <alignment horizontal="center" vertical="center"/>
    </xf>
    <xf numFmtId="0" fontId="18" fillId="33" borderId="0" xfId="53" applyFont="1" applyFill="1" applyAlignment="1">
      <alignment horizontal="center" vertical="center"/>
      <protection/>
    </xf>
    <xf numFmtId="0" fontId="17" fillId="34" borderId="18" xfId="53" applyFont="1" applyFill="1" applyBorder="1" applyAlignment="1" applyProtection="1">
      <alignment horizontal="left" vertical="center" wrapText="1"/>
      <protection/>
    </xf>
    <xf numFmtId="200" fontId="17" fillId="34" borderId="10" xfId="53" applyNumberFormat="1" applyFont="1" applyFill="1" applyBorder="1" applyAlignment="1">
      <alignment horizontal="center" vertical="center"/>
      <protection/>
    </xf>
    <xf numFmtId="0" fontId="18" fillId="34" borderId="0" xfId="53" applyFont="1" applyFill="1" applyAlignment="1">
      <alignment horizontal="center" vertical="center"/>
      <protection/>
    </xf>
    <xf numFmtId="4" fontId="9" fillId="0" borderId="0" xfId="53" applyNumberFormat="1" applyFont="1" applyFill="1">
      <alignment/>
      <protection/>
    </xf>
    <xf numFmtId="200" fontId="17" fillId="34" borderId="19" xfId="53" applyNumberFormat="1" applyFont="1" applyFill="1" applyBorder="1" applyAlignment="1">
      <alignment horizontal="center" vertical="center"/>
      <protection/>
    </xf>
    <xf numFmtId="196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96" fontId="9" fillId="0" borderId="2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4" fillId="34" borderId="0" xfId="53" applyFont="1" applyFill="1" applyAlignment="1">
      <alignment horizontal="center" vertical="center"/>
      <protection/>
    </xf>
    <xf numFmtId="196" fontId="10" fillId="0" borderId="10" xfId="0" applyNumberFormat="1" applyFont="1" applyFill="1" applyBorder="1" applyAlignment="1" applyProtection="1">
      <alignment horizontal="center" vertical="center"/>
      <protection/>
    </xf>
    <xf numFmtId="196" fontId="10" fillId="0" borderId="19" xfId="0" applyNumberFormat="1" applyFont="1" applyFill="1" applyBorder="1" applyAlignment="1" applyProtection="1">
      <alignment horizontal="center" vertical="center"/>
      <protection locked="0"/>
    </xf>
    <xf numFmtId="196" fontId="10" fillId="0" borderId="19" xfId="0" applyNumberFormat="1" applyFont="1" applyFill="1" applyBorder="1" applyAlignment="1" applyProtection="1">
      <alignment horizontal="center" vertical="center"/>
      <protection/>
    </xf>
    <xf numFmtId="196" fontId="9" fillId="0" borderId="24" xfId="0" applyNumberFormat="1" applyFont="1" applyFill="1" applyBorder="1" applyAlignment="1" applyProtection="1">
      <alignment horizontal="center" vertical="center"/>
      <protection/>
    </xf>
    <xf numFmtId="196" fontId="9" fillId="0" borderId="25" xfId="0" applyNumberFormat="1" applyFont="1" applyFill="1" applyBorder="1" applyAlignment="1" applyProtection="1">
      <alignment horizontal="center" vertical="center"/>
      <protection/>
    </xf>
    <xf numFmtId="196" fontId="9" fillId="0" borderId="26" xfId="0" applyNumberFormat="1" applyFont="1" applyFill="1" applyBorder="1" applyAlignment="1" applyProtection="1">
      <alignment horizontal="center" vertical="center"/>
      <protection locked="0"/>
    </xf>
    <xf numFmtId="196" fontId="13" fillId="0" borderId="10" xfId="0" applyNumberFormat="1" applyFont="1" applyFill="1" applyBorder="1" applyAlignment="1" applyProtection="1">
      <alignment horizontal="center" vertical="center"/>
      <protection locked="0"/>
    </xf>
    <xf numFmtId="196" fontId="14" fillId="0" borderId="27" xfId="0" applyNumberFormat="1" applyFont="1" applyFill="1" applyBorder="1" applyAlignment="1" applyProtection="1">
      <alignment horizontal="center" vertical="center"/>
      <protection locked="0"/>
    </xf>
    <xf numFmtId="196" fontId="9" fillId="0" borderId="28" xfId="0" applyNumberFormat="1" applyFont="1" applyFill="1" applyBorder="1" applyAlignment="1" applyProtection="1">
      <alignment horizontal="center" vertical="center"/>
      <protection/>
    </xf>
    <xf numFmtId="196" fontId="9" fillId="0" borderId="13" xfId="0" applyNumberFormat="1" applyFont="1" applyFill="1" applyBorder="1" applyAlignment="1" applyProtection="1">
      <alignment horizontal="center" vertical="center"/>
      <protection/>
    </xf>
    <xf numFmtId="200" fontId="17" fillId="34" borderId="18" xfId="53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6" fontId="13" fillId="0" borderId="30" xfId="0" applyNumberFormat="1" applyFont="1" applyFill="1" applyBorder="1" applyAlignment="1" applyProtection="1">
      <alignment horizontal="center" vertical="center"/>
      <protection locked="0"/>
    </xf>
    <xf numFmtId="196" fontId="13" fillId="0" borderId="31" xfId="0" applyNumberFormat="1" applyFont="1" applyFill="1" applyBorder="1" applyAlignment="1" applyProtection="1">
      <alignment horizontal="center" vertical="center"/>
      <protection locked="0"/>
    </xf>
    <xf numFmtId="196" fontId="14" fillId="0" borderId="30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196" fontId="9" fillId="0" borderId="32" xfId="0" applyNumberFormat="1" applyFont="1" applyFill="1" applyBorder="1" applyAlignment="1" applyProtection="1">
      <alignment horizontal="center" vertical="center"/>
      <protection locked="0"/>
    </xf>
    <xf numFmtId="196" fontId="9" fillId="0" borderId="28" xfId="0" applyNumberFormat="1" applyFont="1" applyFill="1" applyBorder="1" applyAlignment="1" applyProtection="1">
      <alignment horizontal="center" vertical="center"/>
      <protection locked="0"/>
    </xf>
    <xf numFmtId="196" fontId="9" fillId="0" borderId="33" xfId="0" applyNumberFormat="1" applyFont="1" applyFill="1" applyBorder="1" applyAlignment="1" applyProtection="1">
      <alignment horizontal="center" vertical="center"/>
      <protection/>
    </xf>
    <xf numFmtId="196" fontId="9" fillId="0" borderId="33" xfId="0" applyNumberFormat="1" applyFont="1" applyFill="1" applyBorder="1" applyAlignment="1" applyProtection="1">
      <alignment horizontal="center" vertical="center"/>
      <protection locked="0"/>
    </xf>
    <xf numFmtId="196" fontId="9" fillId="0" borderId="20" xfId="0" applyNumberFormat="1" applyFont="1" applyFill="1" applyBorder="1" applyAlignment="1" applyProtection="1">
      <alignment horizontal="center" vertical="center"/>
      <protection locked="0"/>
    </xf>
    <xf numFmtId="196" fontId="9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96" fontId="8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/>
    </xf>
    <xf numFmtId="0" fontId="12" fillId="0" borderId="0" xfId="53" applyFont="1" applyBorder="1">
      <alignment/>
      <protection/>
    </xf>
    <xf numFmtId="200" fontId="12" fillId="0" borderId="0" xfId="53" applyNumberFormat="1" applyFont="1" applyBorder="1">
      <alignment/>
      <protection/>
    </xf>
    <xf numFmtId="196" fontId="12" fillId="0" borderId="0" xfId="53" applyNumberFormat="1" applyFont="1" applyBorder="1">
      <alignment/>
      <protection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6" fontId="9" fillId="0" borderId="35" xfId="0" applyNumberFormat="1" applyFont="1" applyFill="1" applyBorder="1" applyAlignment="1" applyProtection="1">
      <alignment horizontal="center" vertical="center"/>
      <protection locked="0"/>
    </xf>
    <xf numFmtId="197" fontId="12" fillId="0" borderId="0" xfId="0" applyNumberFormat="1" applyFont="1" applyFill="1" applyAlignment="1">
      <alignment/>
    </xf>
    <xf numFmtId="197" fontId="15" fillId="0" borderId="0" xfId="0" applyNumberFormat="1" applyFont="1" applyFill="1" applyAlignment="1">
      <alignment/>
    </xf>
    <xf numFmtId="197" fontId="15" fillId="0" borderId="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4" fillId="0" borderId="36" xfId="53" applyFont="1" applyFill="1" applyBorder="1" applyAlignment="1" applyProtection="1">
      <alignment horizontal="center" vertical="center" wrapText="1"/>
      <protection locked="0"/>
    </xf>
    <xf numFmtId="0" fontId="13" fillId="0" borderId="15" xfId="53" applyFont="1" applyFill="1" applyBorder="1" applyAlignment="1" applyProtection="1">
      <alignment horizontal="center" vertical="center" wrapText="1"/>
      <protection locked="0"/>
    </xf>
    <xf numFmtId="0" fontId="14" fillId="0" borderId="37" xfId="53" applyFont="1" applyFill="1" applyBorder="1" applyAlignment="1" applyProtection="1">
      <alignment horizontal="center" vertical="center" wrapText="1"/>
      <protection locked="0"/>
    </xf>
    <xf numFmtId="0" fontId="14" fillId="0" borderId="38" xfId="53" applyFont="1" applyFill="1" applyBorder="1" applyAlignment="1" applyProtection="1">
      <alignment horizontal="center" vertical="center" wrapText="1"/>
      <protection locked="0"/>
    </xf>
    <xf numFmtId="0" fontId="22" fillId="0" borderId="26" xfId="53" applyFont="1" applyFill="1" applyBorder="1" applyAlignment="1" applyProtection="1">
      <alignment horizontal="center" vertical="center" wrapText="1"/>
      <protection locked="0"/>
    </xf>
    <xf numFmtId="0" fontId="22" fillId="0" borderId="39" xfId="53" applyFont="1" applyFill="1" applyBorder="1" applyAlignment="1" applyProtection="1">
      <alignment horizontal="center" vertical="center" wrapText="1"/>
      <protection locked="0"/>
    </xf>
    <xf numFmtId="0" fontId="22" fillId="0" borderId="40" xfId="53" applyFont="1" applyFill="1" applyBorder="1" applyAlignment="1" applyProtection="1">
      <alignment horizontal="center" vertical="center" wrapText="1"/>
      <protection locked="0"/>
    </xf>
    <xf numFmtId="0" fontId="22" fillId="0" borderId="41" xfId="5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justify"/>
      <protection locked="0"/>
    </xf>
    <xf numFmtId="196" fontId="15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198" fontId="12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 horizontal="center"/>
      <protection locked="0"/>
    </xf>
    <xf numFmtId="0" fontId="20" fillId="0" borderId="42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2" fontId="10" fillId="0" borderId="18" xfId="0" applyNumberFormat="1" applyFont="1" applyFill="1" applyBorder="1" applyAlignment="1" applyProtection="1">
      <alignment horizontal="center" vertical="center"/>
      <protection locked="0"/>
    </xf>
    <xf numFmtId="196" fontId="14" fillId="0" borderId="35" xfId="0" applyNumberFormat="1" applyFont="1" applyFill="1" applyBorder="1" applyAlignment="1" applyProtection="1">
      <alignment horizontal="center" vertical="center"/>
      <protection locked="0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9" xfId="0" applyNumberFormat="1" applyFont="1" applyFill="1" applyBorder="1" applyAlignment="1" applyProtection="1">
      <alignment horizontal="center" vertical="center"/>
      <protection locked="0"/>
    </xf>
    <xf numFmtId="19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vertical="justify"/>
      <protection locked="0"/>
    </xf>
    <xf numFmtId="179" fontId="26" fillId="0" borderId="0" xfId="61" applyNumberFormat="1" applyFont="1" applyFill="1" applyBorder="1" applyAlignment="1">
      <alignment/>
    </xf>
    <xf numFmtId="196" fontId="12" fillId="0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6" fillId="35" borderId="17" xfId="0" applyFont="1" applyFill="1" applyBorder="1" applyAlignment="1" applyProtection="1">
      <alignment horizontal="center" vertical="center"/>
      <protection/>
    </xf>
    <xf numFmtId="1" fontId="16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43" xfId="0" applyNumberFormat="1" applyFont="1" applyFill="1" applyBorder="1" applyAlignment="1">
      <alignment horizontal="center" vertical="center"/>
    </xf>
    <xf numFmtId="1" fontId="16" fillId="35" borderId="43" xfId="0" applyNumberFormat="1" applyFont="1" applyFill="1" applyBorder="1" applyAlignment="1" applyProtection="1">
      <alignment horizontal="center" vertical="center"/>
      <protection locked="0"/>
    </xf>
    <xf numFmtId="1" fontId="16" fillId="35" borderId="44" xfId="0" applyNumberFormat="1" applyFont="1" applyFill="1" applyBorder="1" applyAlignment="1" applyProtection="1">
      <alignment horizontal="center" vertical="center"/>
      <protection locked="0"/>
    </xf>
    <xf numFmtId="1" fontId="16" fillId="35" borderId="14" xfId="0" applyNumberFormat="1" applyFont="1" applyFill="1" applyBorder="1" applyAlignment="1" applyProtection="1">
      <alignment horizontal="center" vertical="center"/>
      <protection locked="0"/>
    </xf>
    <xf numFmtId="1" fontId="16" fillId="35" borderId="45" xfId="0" applyNumberFormat="1" applyFont="1" applyFill="1" applyBorder="1" applyAlignment="1" applyProtection="1">
      <alignment horizontal="center" vertical="center"/>
      <protection locked="0"/>
    </xf>
    <xf numFmtId="1" fontId="16" fillId="35" borderId="16" xfId="0" applyNumberFormat="1" applyFont="1" applyFill="1" applyBorder="1" applyAlignment="1" applyProtection="1">
      <alignment horizontal="center" vertical="center"/>
      <protection locked="0"/>
    </xf>
    <xf numFmtId="1" fontId="16" fillId="35" borderId="14" xfId="0" applyNumberFormat="1" applyFont="1" applyFill="1" applyBorder="1" applyAlignment="1" applyProtection="1">
      <alignment horizontal="center" vertical="center"/>
      <protection/>
    </xf>
    <xf numFmtId="1" fontId="16" fillId="35" borderId="13" xfId="0" applyNumberFormat="1" applyFont="1" applyFill="1" applyBorder="1" applyAlignment="1" applyProtection="1">
      <alignment horizontal="center" vertical="center"/>
      <protection locked="0"/>
    </xf>
    <xf numFmtId="196" fontId="13" fillId="35" borderId="46" xfId="0" applyNumberFormat="1" applyFont="1" applyFill="1" applyBorder="1" applyAlignment="1">
      <alignment horizontal="center" vertical="center"/>
    </xf>
    <xf numFmtId="196" fontId="13" fillId="35" borderId="12" xfId="0" applyNumberFormat="1" applyFont="1" applyFill="1" applyBorder="1" applyAlignment="1" applyProtection="1">
      <alignment horizontal="center" vertical="center"/>
      <protection locked="0"/>
    </xf>
    <xf numFmtId="196" fontId="13" fillId="35" borderId="47" xfId="0" applyNumberFormat="1" applyFont="1" applyFill="1" applyBorder="1" applyAlignment="1" applyProtection="1">
      <alignment horizontal="center" vertical="center"/>
      <protection locked="0"/>
    </xf>
    <xf numFmtId="196" fontId="13" fillId="35" borderId="32" xfId="0" applyNumberFormat="1" applyFont="1" applyFill="1" applyBorder="1" applyAlignment="1">
      <alignment horizontal="center" vertical="center"/>
    </xf>
    <xf numFmtId="196" fontId="13" fillId="35" borderId="12" xfId="0" applyNumberFormat="1" applyFont="1" applyFill="1" applyBorder="1" applyAlignment="1">
      <alignment horizontal="center" vertical="center"/>
    </xf>
    <xf numFmtId="196" fontId="13" fillId="35" borderId="28" xfId="0" applyNumberFormat="1" applyFont="1" applyFill="1" applyBorder="1" applyAlignment="1">
      <alignment horizontal="center" vertical="center"/>
    </xf>
    <xf numFmtId="196" fontId="11" fillId="35" borderId="12" xfId="0" applyNumberFormat="1" applyFont="1" applyFill="1" applyBorder="1" applyAlignment="1" applyProtection="1">
      <alignment horizontal="center" vertical="center"/>
      <protection/>
    </xf>
    <xf numFmtId="196" fontId="11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200" fontId="14" fillId="34" borderId="10" xfId="53" applyNumberFormat="1" applyFont="1" applyFill="1" applyBorder="1" applyAlignment="1">
      <alignment horizontal="center" vertical="center"/>
      <protection/>
    </xf>
    <xf numFmtId="196" fontId="9" fillId="0" borderId="11" xfId="0" applyNumberFormat="1" applyFont="1" applyFill="1" applyBorder="1" applyAlignment="1">
      <alignment horizontal="center"/>
    </xf>
    <xf numFmtId="200" fontId="18" fillId="0" borderId="11" xfId="53" applyNumberFormat="1" applyFont="1" applyFill="1" applyBorder="1" applyAlignment="1">
      <alignment horizontal="center" vertical="center"/>
      <protection/>
    </xf>
    <xf numFmtId="196" fontId="9" fillId="0" borderId="28" xfId="53" applyNumberFormat="1" applyFont="1" applyFill="1" applyBorder="1" applyAlignment="1">
      <alignment horizontal="center"/>
      <protection/>
    </xf>
    <xf numFmtId="200" fontId="12" fillId="0" borderId="0" xfId="53" applyNumberFormat="1" applyFont="1" applyFill="1">
      <alignment/>
      <protection/>
    </xf>
    <xf numFmtId="200" fontId="18" fillId="0" borderId="0" xfId="53" applyNumberFormat="1" applyFont="1" applyFill="1" applyAlignment="1">
      <alignment horizontal="center" vertical="center"/>
      <protection/>
    </xf>
    <xf numFmtId="0" fontId="18" fillId="0" borderId="0" xfId="53" applyFont="1" applyFill="1" applyAlignment="1">
      <alignment horizontal="center" vertical="center"/>
      <protection/>
    </xf>
    <xf numFmtId="196" fontId="9" fillId="0" borderId="28" xfId="0" applyNumberFormat="1" applyFont="1" applyFill="1" applyBorder="1" applyAlignment="1">
      <alignment horizontal="center"/>
    </xf>
    <xf numFmtId="196" fontId="12" fillId="0" borderId="0" xfId="53" applyNumberFormat="1" applyFont="1" applyFill="1">
      <alignment/>
      <protection/>
    </xf>
    <xf numFmtId="196" fontId="9" fillId="0" borderId="12" xfId="0" applyNumberFormat="1" applyFont="1" applyFill="1" applyBorder="1" applyAlignment="1">
      <alignment horizontal="center"/>
    </xf>
    <xf numFmtId="196" fontId="9" fillId="0" borderId="15" xfId="0" applyNumberFormat="1" applyFont="1" applyFill="1" applyBorder="1" applyAlignment="1">
      <alignment horizontal="center" vertical="center"/>
    </xf>
    <xf numFmtId="196" fontId="9" fillId="0" borderId="32" xfId="0" applyNumberFormat="1" applyFont="1" applyFill="1" applyBorder="1" applyAlignment="1">
      <alignment horizontal="center" vertical="center"/>
    </xf>
    <xf numFmtId="196" fontId="9" fillId="0" borderId="14" xfId="0" applyNumberFormat="1" applyFont="1" applyFill="1" applyBorder="1" applyAlignment="1">
      <alignment horizontal="center"/>
    </xf>
    <xf numFmtId="196" fontId="9" fillId="0" borderId="13" xfId="53" applyNumberFormat="1" applyFont="1" applyFill="1" applyBorder="1" applyAlignment="1">
      <alignment horizontal="center"/>
      <protection/>
    </xf>
    <xf numFmtId="196" fontId="9" fillId="0" borderId="32" xfId="0" applyNumberFormat="1" applyFont="1" applyFill="1" applyBorder="1" applyAlignment="1">
      <alignment horizontal="center"/>
    </xf>
    <xf numFmtId="196" fontId="9" fillId="0" borderId="26" xfId="0" applyNumberFormat="1" applyFont="1" applyFill="1" applyBorder="1" applyAlignment="1">
      <alignment horizontal="center"/>
    </xf>
    <xf numFmtId="196" fontId="9" fillId="0" borderId="33" xfId="0" applyNumberFormat="1" applyFont="1" applyFill="1" applyBorder="1" applyAlignment="1">
      <alignment horizontal="center"/>
    </xf>
    <xf numFmtId="0" fontId="17" fillId="33" borderId="18" xfId="53" applyFont="1" applyFill="1" applyBorder="1" applyAlignment="1" applyProtection="1">
      <alignment horizontal="left" vertical="center" wrapText="1"/>
      <protection/>
    </xf>
    <xf numFmtId="200" fontId="17" fillId="33" borderId="10" xfId="53" applyNumberFormat="1" applyFont="1" applyFill="1" applyBorder="1" applyAlignment="1">
      <alignment horizontal="center" vertical="center"/>
      <protection/>
    </xf>
    <xf numFmtId="200" fontId="17" fillId="33" borderId="18" xfId="53" applyNumberFormat="1" applyFont="1" applyFill="1" applyBorder="1" applyAlignment="1">
      <alignment horizontal="center" vertical="center"/>
      <protection/>
    </xf>
    <xf numFmtId="200" fontId="17" fillId="33" borderId="19" xfId="53" applyNumberFormat="1" applyFont="1" applyFill="1" applyBorder="1" applyAlignment="1">
      <alignment horizontal="center" vertical="center"/>
      <protection/>
    </xf>
    <xf numFmtId="196" fontId="13" fillId="0" borderId="43" xfId="0" applyNumberFormat="1" applyFont="1" applyFill="1" applyBorder="1" applyAlignment="1" applyProtection="1">
      <alignment horizontal="center" vertical="center"/>
      <protection/>
    </xf>
    <xf numFmtId="196" fontId="13" fillId="0" borderId="14" xfId="0" applyNumberFormat="1" applyFont="1" applyFill="1" applyBorder="1" applyAlignment="1" applyProtection="1">
      <alignment horizontal="center" vertical="center"/>
      <protection locked="0"/>
    </xf>
    <xf numFmtId="196" fontId="13" fillId="0" borderId="14" xfId="0" applyNumberFormat="1" applyFont="1" applyFill="1" applyBorder="1" applyAlignment="1" applyProtection="1">
      <alignment horizontal="center" vertical="center"/>
      <protection/>
    </xf>
    <xf numFmtId="196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37" xfId="53" applyFont="1" applyFill="1" applyBorder="1" applyAlignment="1">
      <alignment horizontal="center" vertical="center" wrapText="1"/>
      <protection/>
    </xf>
    <xf numFmtId="196" fontId="9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 applyProtection="1">
      <alignment horizontal="center" vertical="center"/>
      <protection locked="0"/>
    </xf>
    <xf numFmtId="196" fontId="13" fillId="0" borderId="12" xfId="0" applyNumberFormat="1" applyFont="1" applyFill="1" applyBorder="1" applyAlignment="1" applyProtection="1">
      <alignment horizontal="center" vertical="center"/>
      <protection locked="0"/>
    </xf>
    <xf numFmtId="196" fontId="11" fillId="0" borderId="11" xfId="0" applyNumberFormat="1" applyFont="1" applyFill="1" applyBorder="1" applyAlignment="1" applyProtection="1">
      <alignment horizontal="center" vertical="center"/>
      <protection locked="0"/>
    </xf>
    <xf numFmtId="196" fontId="11" fillId="0" borderId="14" xfId="0" applyNumberFormat="1" applyFont="1" applyFill="1" applyBorder="1" applyAlignment="1" applyProtection="1">
      <alignment horizontal="center" vertical="center"/>
      <protection locked="0"/>
    </xf>
    <xf numFmtId="196" fontId="11" fillId="0" borderId="31" xfId="0" applyNumberFormat="1" applyFont="1" applyFill="1" applyBorder="1" applyAlignment="1" applyProtection="1">
      <alignment horizontal="center" vertical="center"/>
      <protection locked="0"/>
    </xf>
    <xf numFmtId="214" fontId="14" fillId="0" borderId="10" xfId="61" applyNumberFormat="1" applyFont="1" applyFill="1" applyBorder="1" applyAlignment="1" applyProtection="1">
      <alignment horizontal="center"/>
      <protection locked="0"/>
    </xf>
    <xf numFmtId="196" fontId="9" fillId="0" borderId="29" xfId="0" applyNumberFormat="1" applyFont="1" applyFill="1" applyBorder="1" applyAlignment="1">
      <alignment horizontal="center" vertical="center"/>
    </xf>
    <xf numFmtId="196" fontId="9" fillId="0" borderId="46" xfId="0" applyNumberFormat="1" applyFont="1" applyFill="1" applyBorder="1" applyAlignment="1">
      <alignment horizontal="center" vertical="center"/>
    </xf>
    <xf numFmtId="196" fontId="9" fillId="0" borderId="48" xfId="0" applyNumberFormat="1" applyFont="1" applyFill="1" applyBorder="1" applyAlignment="1" applyProtection="1">
      <alignment horizontal="center" vertical="center"/>
      <protection/>
    </xf>
    <xf numFmtId="196" fontId="9" fillId="0" borderId="37" xfId="0" applyNumberFormat="1" applyFont="1" applyFill="1" applyBorder="1" applyAlignment="1" applyProtection="1">
      <alignment horizontal="center" vertical="center"/>
      <protection/>
    </xf>
    <xf numFmtId="2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justify"/>
    </xf>
    <xf numFmtId="0" fontId="9" fillId="35" borderId="49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9" fontId="9" fillId="35" borderId="49" xfId="0" applyNumberFormat="1" applyFont="1" applyFill="1" applyBorder="1" applyAlignment="1">
      <alignment horizontal="center"/>
    </xf>
    <xf numFmtId="49" fontId="9" fillId="35" borderId="49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left" vertical="center" wrapText="1"/>
      <protection/>
    </xf>
    <xf numFmtId="196" fontId="10" fillId="0" borderId="18" xfId="0" applyNumberFormat="1" applyFont="1" applyFill="1" applyBorder="1" applyAlignment="1" applyProtection="1">
      <alignment horizontal="center" vertical="center"/>
      <protection locked="0"/>
    </xf>
    <xf numFmtId="196" fontId="13" fillId="0" borderId="29" xfId="0" applyNumberFormat="1" applyFont="1" applyFill="1" applyBorder="1" applyAlignment="1">
      <alignment horizontal="center" vertical="center"/>
    </xf>
    <xf numFmtId="196" fontId="13" fillId="35" borderId="48" xfId="0" applyNumberFormat="1" applyFont="1" applyFill="1" applyBorder="1" applyAlignment="1">
      <alignment horizontal="center" vertical="center"/>
    </xf>
    <xf numFmtId="196" fontId="13" fillId="35" borderId="50" xfId="0" applyNumberFormat="1" applyFont="1" applyFill="1" applyBorder="1" applyAlignment="1">
      <alignment horizontal="center" vertical="center"/>
    </xf>
    <xf numFmtId="196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200" fontId="18" fillId="0" borderId="20" xfId="53" applyNumberFormat="1" applyFont="1" applyFill="1" applyBorder="1" applyAlignment="1">
      <alignment horizontal="center" vertical="center"/>
      <protection/>
    </xf>
    <xf numFmtId="196" fontId="13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Fill="1" applyBorder="1" applyAlignment="1">
      <alignment horizontal="center" vertical="center"/>
    </xf>
    <xf numFmtId="196" fontId="9" fillId="0" borderId="12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  <protection locked="0"/>
    </xf>
    <xf numFmtId="196" fontId="17" fillId="0" borderId="10" xfId="0" applyNumberFormat="1" applyFont="1" applyFill="1" applyBorder="1" applyAlignment="1" applyProtection="1">
      <alignment horizontal="center" vertical="center"/>
      <protection locked="0"/>
    </xf>
    <xf numFmtId="196" fontId="17" fillId="0" borderId="30" xfId="0" applyNumberFormat="1" applyFont="1" applyFill="1" applyBorder="1" applyAlignment="1" applyProtection="1">
      <alignment horizontal="center" vertical="center"/>
      <protection locked="0"/>
    </xf>
    <xf numFmtId="196" fontId="17" fillId="0" borderId="27" xfId="0" applyNumberFormat="1" applyFont="1" applyFill="1" applyBorder="1" applyAlignment="1" applyProtection="1">
      <alignment horizontal="center" vertical="center"/>
      <protection locked="0"/>
    </xf>
    <xf numFmtId="196" fontId="17" fillId="0" borderId="30" xfId="0" applyNumberFormat="1" applyFont="1" applyFill="1" applyBorder="1" applyAlignment="1" applyProtection="1">
      <alignment horizontal="center" vertical="center"/>
      <protection/>
    </xf>
    <xf numFmtId="196" fontId="17" fillId="0" borderId="53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196" fontId="13" fillId="0" borderId="37" xfId="0" applyNumberFormat="1" applyFont="1" applyFill="1" applyBorder="1" applyAlignment="1">
      <alignment horizontal="center" vertical="center"/>
    </xf>
    <xf numFmtId="196" fontId="13" fillId="0" borderId="36" xfId="0" applyNumberFormat="1" applyFont="1" applyFill="1" applyBorder="1" applyAlignment="1">
      <alignment horizontal="center" vertical="center"/>
    </xf>
    <xf numFmtId="200" fontId="18" fillId="0" borderId="31" xfId="53" applyNumberFormat="1" applyFont="1" applyFill="1" applyBorder="1" applyAlignment="1">
      <alignment horizontal="center" vertical="center"/>
      <protection/>
    </xf>
    <xf numFmtId="200" fontId="18" fillId="0" borderId="15" xfId="53" applyNumberFormat="1" applyFont="1" applyFill="1" applyBorder="1" applyAlignment="1">
      <alignment horizontal="center" vertical="center"/>
      <protection/>
    </xf>
    <xf numFmtId="200" fontId="18" fillId="0" borderId="12" xfId="53" applyNumberFormat="1" applyFont="1" applyFill="1" applyBorder="1" applyAlignment="1">
      <alignment horizontal="center" vertical="center"/>
      <protection/>
    </xf>
    <xf numFmtId="0" fontId="8" fillId="0" borderId="0" xfId="53" applyFont="1" applyBorder="1">
      <alignment/>
      <protection/>
    </xf>
    <xf numFmtId="196" fontId="9" fillId="0" borderId="50" xfId="0" applyNumberFormat="1" applyFont="1" applyFill="1" applyBorder="1" applyAlignment="1" applyProtection="1">
      <alignment horizontal="center" vertical="center"/>
      <protection/>
    </xf>
    <xf numFmtId="196" fontId="11" fillId="0" borderId="29" xfId="0" applyNumberFormat="1" applyFont="1" applyFill="1" applyBorder="1" applyAlignment="1">
      <alignment horizontal="center" vertical="center"/>
    </xf>
    <xf numFmtId="196" fontId="13" fillId="0" borderId="46" xfId="0" applyNumberFormat="1" applyFont="1" applyFill="1" applyBorder="1" applyAlignment="1">
      <alignment horizontal="center" vertical="center"/>
    </xf>
    <xf numFmtId="200" fontId="9" fillId="0" borderId="26" xfId="53" applyNumberFormat="1" applyFont="1" applyFill="1" applyBorder="1" applyAlignment="1">
      <alignment horizontal="center"/>
      <protection/>
    </xf>
    <xf numFmtId="200" fontId="9" fillId="0" borderId="11" xfId="53" applyNumberFormat="1" applyFont="1" applyFill="1" applyBorder="1" applyAlignment="1">
      <alignment horizontal="center"/>
      <protection/>
    </xf>
    <xf numFmtId="200" fontId="9" fillId="0" borderId="12" xfId="53" applyNumberFormat="1" applyFont="1" applyFill="1" applyBorder="1" applyAlignment="1">
      <alignment horizontal="center"/>
      <protection/>
    </xf>
    <xf numFmtId="196" fontId="9" fillId="0" borderId="14" xfId="53" applyNumberFormat="1" applyFont="1" applyFill="1" applyBorder="1" applyAlignment="1">
      <alignment horizontal="center"/>
      <protection/>
    </xf>
    <xf numFmtId="196" fontId="9" fillId="0" borderId="15" xfId="0" applyNumberFormat="1" applyFont="1" applyFill="1" applyBorder="1" applyAlignment="1">
      <alignment horizontal="center"/>
    </xf>
    <xf numFmtId="196" fontId="9" fillId="0" borderId="24" xfId="0" applyNumberFormat="1" applyFont="1" applyFill="1" applyBorder="1" applyAlignment="1">
      <alignment horizontal="center"/>
    </xf>
    <xf numFmtId="196" fontId="9" fillId="0" borderId="2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196" fontId="9" fillId="0" borderId="48" xfId="0" applyNumberFormat="1" applyFont="1" applyFill="1" applyBorder="1" applyAlignment="1">
      <alignment horizontal="center"/>
    </xf>
    <xf numFmtId="196" fontId="9" fillId="0" borderId="37" xfId="0" applyNumberFormat="1" applyFont="1" applyFill="1" applyBorder="1" applyAlignment="1">
      <alignment horizontal="center"/>
    </xf>
    <xf numFmtId="196" fontId="9" fillId="0" borderId="54" xfId="0" applyNumberFormat="1" applyFont="1" applyFill="1" applyBorder="1" applyAlignment="1">
      <alignment horizontal="center"/>
    </xf>
    <xf numFmtId="196" fontId="9" fillId="0" borderId="31" xfId="0" applyNumberFormat="1" applyFont="1" applyFill="1" applyBorder="1" applyAlignment="1">
      <alignment horizontal="center"/>
    </xf>
    <xf numFmtId="196" fontId="9" fillId="0" borderId="55" xfId="0" applyNumberFormat="1" applyFont="1" applyFill="1" applyBorder="1" applyAlignment="1">
      <alignment horizontal="center"/>
    </xf>
    <xf numFmtId="196" fontId="9" fillId="0" borderId="42" xfId="0" applyNumberFormat="1" applyFont="1" applyFill="1" applyBorder="1" applyAlignment="1">
      <alignment horizontal="center"/>
    </xf>
    <xf numFmtId="4" fontId="18" fillId="0" borderId="0" xfId="53" applyNumberFormat="1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 vertical="center"/>
      <protection/>
    </xf>
    <xf numFmtId="200" fontId="24" fillId="0" borderId="0" xfId="53" applyNumberFormat="1" applyFont="1" applyFill="1" applyAlignment="1">
      <alignment horizontal="center" vertical="center"/>
      <protection/>
    </xf>
    <xf numFmtId="196" fontId="13" fillId="35" borderId="29" xfId="0" applyNumberFormat="1" applyFont="1" applyFill="1" applyBorder="1" applyAlignment="1">
      <alignment horizontal="center" vertical="center"/>
    </xf>
    <xf numFmtId="196" fontId="13" fillId="35" borderId="37" xfId="0" applyNumberFormat="1" applyFont="1" applyFill="1" applyBorder="1" applyAlignment="1">
      <alignment horizontal="center" vertical="center"/>
    </xf>
    <xf numFmtId="196" fontId="13" fillId="35" borderId="36" xfId="0" applyNumberFormat="1" applyFont="1" applyFill="1" applyBorder="1" applyAlignment="1">
      <alignment horizontal="center" vertical="center"/>
    </xf>
    <xf numFmtId="179" fontId="25" fillId="36" borderId="56" xfId="61" applyNumberFormat="1" applyFont="1" applyFill="1" applyBorder="1" applyAlignment="1">
      <alignment horizontal="center" vertical="center"/>
    </xf>
    <xf numFmtId="2" fontId="25" fillId="36" borderId="57" xfId="0" applyNumberFormat="1" applyFont="1" applyFill="1" applyBorder="1" applyAlignment="1">
      <alignment horizontal="center" vertical="center"/>
    </xf>
    <xf numFmtId="179" fontId="25" fillId="36" borderId="49" xfId="61" applyNumberFormat="1" applyFont="1" applyFill="1" applyBorder="1" applyAlignment="1">
      <alignment horizontal="center" vertical="center"/>
    </xf>
    <xf numFmtId="2" fontId="25" fillId="36" borderId="38" xfId="0" applyNumberFormat="1" applyFont="1" applyFill="1" applyBorder="1" applyAlignment="1">
      <alignment horizontal="center" vertical="center"/>
    </xf>
    <xf numFmtId="196" fontId="9" fillId="36" borderId="56" xfId="0" applyNumberFormat="1" applyFont="1" applyFill="1" applyBorder="1" applyAlignment="1" applyProtection="1">
      <alignment horizontal="center" vertical="center"/>
      <protection/>
    </xf>
    <xf numFmtId="196" fontId="9" fillId="36" borderId="57" xfId="0" applyNumberFormat="1" applyFont="1" applyFill="1" applyBorder="1" applyAlignment="1" applyProtection="1">
      <alignment horizontal="center" vertical="center"/>
      <protection/>
    </xf>
    <xf numFmtId="196" fontId="9" fillId="36" borderId="49" xfId="0" applyNumberFormat="1" applyFont="1" applyFill="1" applyBorder="1" applyAlignment="1" applyProtection="1">
      <alignment horizontal="center" vertical="center"/>
      <protection/>
    </xf>
    <xf numFmtId="196" fontId="9" fillId="36" borderId="38" xfId="0" applyNumberFormat="1" applyFont="1" applyFill="1" applyBorder="1" applyAlignment="1" applyProtection="1">
      <alignment horizontal="center" vertical="center"/>
      <protection/>
    </xf>
    <xf numFmtId="210" fontId="29" fillId="35" borderId="0" xfId="61" applyNumberFormat="1" applyFont="1" applyFill="1" applyBorder="1" applyAlignment="1">
      <alignment horizontal="center" vertical="center"/>
    </xf>
    <xf numFmtId="196" fontId="9" fillId="35" borderId="36" xfId="0" applyNumberFormat="1" applyFont="1" applyFill="1" applyBorder="1" applyAlignment="1" applyProtection="1">
      <alignment horizontal="center" vertical="center"/>
      <protection/>
    </xf>
    <xf numFmtId="196" fontId="9" fillId="36" borderId="58" xfId="0" applyNumberFormat="1" applyFont="1" applyFill="1" applyBorder="1" applyAlignment="1" applyProtection="1">
      <alignment horizontal="center" vertical="center"/>
      <protection/>
    </xf>
    <xf numFmtId="196" fontId="9" fillId="36" borderId="36" xfId="0" applyNumberFormat="1" applyFont="1" applyFill="1" applyBorder="1" applyAlignment="1" applyProtection="1">
      <alignment horizontal="center" vertical="center"/>
      <protection/>
    </xf>
    <xf numFmtId="196" fontId="9" fillId="35" borderId="56" xfId="0" applyNumberFormat="1" applyFont="1" applyFill="1" applyBorder="1" applyAlignment="1" applyProtection="1">
      <alignment horizontal="center" vertical="center"/>
      <protection/>
    </xf>
    <xf numFmtId="196" fontId="9" fillId="35" borderId="49" xfId="0" applyNumberFormat="1" applyFont="1" applyFill="1" applyBorder="1" applyAlignment="1" applyProtection="1">
      <alignment horizontal="center" vertical="center"/>
      <protection/>
    </xf>
    <xf numFmtId="196" fontId="9" fillId="35" borderId="17" xfId="0" applyNumberFormat="1" applyFont="1" applyFill="1" applyBorder="1" applyAlignment="1" applyProtection="1">
      <alignment horizontal="center" vertical="center"/>
      <protection/>
    </xf>
    <xf numFmtId="196" fontId="0" fillId="35" borderId="56" xfId="0" applyNumberFormat="1" applyFill="1" applyBorder="1" applyAlignment="1">
      <alignment horizontal="center"/>
    </xf>
    <xf numFmtId="196" fontId="0" fillId="35" borderId="58" xfId="0" applyNumberFormat="1" applyFill="1" applyBorder="1" applyAlignment="1">
      <alignment horizontal="center"/>
    </xf>
    <xf numFmtId="196" fontId="0" fillId="35" borderId="49" xfId="0" applyNumberFormat="1" applyFill="1" applyBorder="1" applyAlignment="1">
      <alignment horizontal="center"/>
    </xf>
    <xf numFmtId="196" fontId="0" fillId="35" borderId="36" xfId="0" applyNumberFormat="1" applyFill="1" applyBorder="1" applyAlignment="1">
      <alignment horizontal="center"/>
    </xf>
    <xf numFmtId="196" fontId="9" fillId="35" borderId="58" xfId="0" applyNumberFormat="1" applyFont="1" applyFill="1" applyBorder="1" applyAlignment="1" applyProtection="1">
      <alignment horizontal="center" vertical="center"/>
      <protection/>
    </xf>
    <xf numFmtId="196" fontId="9" fillId="35" borderId="44" xfId="0" applyNumberFormat="1" applyFont="1" applyFill="1" applyBorder="1" applyAlignment="1" applyProtection="1">
      <alignment horizontal="center" vertical="center"/>
      <protection/>
    </xf>
    <xf numFmtId="196" fontId="0" fillId="35" borderId="17" xfId="0" applyNumberFormat="1" applyFill="1" applyBorder="1" applyAlignment="1">
      <alignment horizontal="center"/>
    </xf>
    <xf numFmtId="196" fontId="0" fillId="35" borderId="44" xfId="0" applyNumberFormat="1" applyFill="1" applyBorder="1" applyAlignment="1">
      <alignment horizontal="center"/>
    </xf>
    <xf numFmtId="0" fontId="0" fillId="35" borderId="56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17" xfId="0" applyFill="1" applyBorder="1" applyAlignment="1">
      <alignment/>
    </xf>
    <xf numFmtId="196" fontId="0" fillId="35" borderId="56" xfId="0" applyNumberFormat="1" applyFill="1" applyBorder="1" applyAlignment="1">
      <alignment/>
    </xf>
    <xf numFmtId="196" fontId="0" fillId="35" borderId="49" xfId="0" applyNumberFormat="1" applyFill="1" applyBorder="1" applyAlignment="1">
      <alignment/>
    </xf>
    <xf numFmtId="196" fontId="0" fillId="35" borderId="59" xfId="0" applyNumberFormat="1" applyFill="1" applyBorder="1" applyAlignment="1">
      <alignment/>
    </xf>
    <xf numFmtId="196" fontId="0" fillId="35" borderId="36" xfId="0" applyNumberFormat="1" applyFill="1" applyBorder="1" applyAlignment="1">
      <alignment/>
    </xf>
    <xf numFmtId="196" fontId="0" fillId="35" borderId="44" xfId="0" applyNumberFormat="1" applyFill="1" applyBorder="1" applyAlignment="1">
      <alignment/>
    </xf>
    <xf numFmtId="0" fontId="0" fillId="35" borderId="60" xfId="0" applyFill="1" applyBorder="1" applyAlignment="1">
      <alignment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52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196" fontId="18" fillId="0" borderId="30" xfId="0" applyNumberFormat="1" applyFont="1" applyFill="1" applyBorder="1" applyAlignment="1" applyProtection="1">
      <alignment horizontal="center" vertical="center"/>
      <protection/>
    </xf>
    <xf numFmtId="196" fontId="9" fillId="0" borderId="48" xfId="0" applyNumberFormat="1" applyFont="1" applyFill="1" applyBorder="1" applyAlignment="1" applyProtection="1">
      <alignment horizontal="center" vertical="center"/>
      <protection locked="0"/>
    </xf>
    <xf numFmtId="196" fontId="9" fillId="0" borderId="54" xfId="0" applyNumberFormat="1" applyFont="1" applyFill="1" applyBorder="1" applyAlignment="1" applyProtection="1">
      <alignment horizontal="center" vertical="center"/>
      <protection locked="0"/>
    </xf>
    <xf numFmtId="196" fontId="11" fillId="0" borderId="56" xfId="0" applyNumberFormat="1" applyFont="1" applyFill="1" applyBorder="1" applyAlignment="1" applyProtection="1">
      <alignment horizontal="center" vertical="center"/>
      <protection locked="0"/>
    </xf>
    <xf numFmtId="196" fontId="11" fillId="0" borderId="34" xfId="0" applyNumberFormat="1" applyFont="1" applyFill="1" applyBorder="1" applyAlignment="1" applyProtection="1">
      <alignment horizontal="center" vertical="center"/>
      <protection locked="0"/>
    </xf>
    <xf numFmtId="196" fontId="11" fillId="0" borderId="61" xfId="0" applyNumberFormat="1" applyFont="1" applyFill="1" applyBorder="1" applyAlignment="1" applyProtection="1">
      <alignment horizontal="center" vertical="center"/>
      <protection locked="0"/>
    </xf>
    <xf numFmtId="196" fontId="11" fillId="0" borderId="32" xfId="0" applyNumberFormat="1" applyFont="1" applyFill="1" applyBorder="1" applyAlignment="1" applyProtection="1">
      <alignment horizontal="center" vertical="center"/>
      <protection locked="0"/>
    </xf>
    <xf numFmtId="196" fontId="11" fillId="0" borderId="17" xfId="0" applyNumberFormat="1" applyFont="1" applyFill="1" applyBorder="1" applyAlignment="1" applyProtection="1">
      <alignment horizontal="center" vertical="center"/>
      <protection locked="0"/>
    </xf>
    <xf numFmtId="196" fontId="11" fillId="0" borderId="55" xfId="0" applyNumberFormat="1" applyFont="1" applyFill="1" applyBorder="1" applyAlignment="1" applyProtection="1">
      <alignment horizontal="center" vertical="center"/>
      <protection locked="0"/>
    </xf>
    <xf numFmtId="196" fontId="11" fillId="0" borderId="29" xfId="0" applyNumberFormat="1" applyFont="1" applyFill="1" applyBorder="1" applyAlignment="1" applyProtection="1">
      <alignment horizontal="center" vertical="center"/>
      <protection locked="0"/>
    </xf>
    <xf numFmtId="196" fontId="11" fillId="0" borderId="46" xfId="0" applyNumberFormat="1" applyFont="1" applyFill="1" applyBorder="1" applyAlignment="1">
      <alignment horizontal="center" vertical="center"/>
    </xf>
    <xf numFmtId="196" fontId="1" fillId="36" borderId="17" xfId="0" applyNumberFormat="1" applyFont="1" applyFill="1" applyBorder="1" applyAlignment="1">
      <alignment horizontal="center" vertical="center"/>
    </xf>
    <xf numFmtId="196" fontId="9" fillId="0" borderId="36" xfId="61" applyNumberFormat="1" applyFont="1" applyFill="1" applyBorder="1" applyAlignment="1" applyProtection="1">
      <alignment horizontal="center" vertical="center"/>
      <protection/>
    </xf>
    <xf numFmtId="0" fontId="0" fillId="35" borderId="58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40" xfId="0" applyFill="1" applyBorder="1" applyAlignment="1">
      <alignment/>
    </xf>
    <xf numFmtId="196" fontId="1" fillId="36" borderId="16" xfId="0" applyNumberFormat="1" applyFont="1" applyFill="1" applyBorder="1" applyAlignment="1">
      <alignment horizontal="center" vertical="center"/>
    </xf>
    <xf numFmtId="0" fontId="12" fillId="0" borderId="0" xfId="53" applyFont="1" applyFill="1" applyBorder="1">
      <alignment/>
      <protection/>
    </xf>
    <xf numFmtId="0" fontId="0" fillId="35" borderId="38" xfId="0" applyFill="1" applyBorder="1" applyAlignment="1">
      <alignment/>
    </xf>
    <xf numFmtId="196" fontId="1" fillId="36" borderId="10" xfId="0" applyNumberFormat="1" applyFont="1" applyFill="1" applyBorder="1" applyAlignment="1">
      <alignment horizontal="center" vertical="center"/>
    </xf>
    <xf numFmtId="2" fontId="0" fillId="35" borderId="56" xfId="0" applyNumberFormat="1" applyFill="1" applyBorder="1" applyAlignment="1">
      <alignment/>
    </xf>
    <xf numFmtId="2" fontId="0" fillId="35" borderId="57" xfId="0" applyNumberFormat="1" applyFill="1" applyBorder="1" applyAlignment="1">
      <alignment/>
    </xf>
    <xf numFmtId="2" fontId="0" fillId="35" borderId="49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196" fontId="0" fillId="35" borderId="38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62" xfId="0" applyNumberForma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9" xfId="0" applyFill="1" applyBorder="1" applyAlignment="1">
      <alignment/>
    </xf>
    <xf numFmtId="2" fontId="9" fillId="0" borderId="37" xfId="0" applyNumberFormat="1" applyFont="1" applyFill="1" applyBorder="1" applyAlignment="1" applyProtection="1">
      <alignment horizontal="center" vertical="center"/>
      <protection/>
    </xf>
    <xf numFmtId="196" fontId="9" fillId="0" borderId="63" xfId="0" applyNumberFormat="1" applyFont="1" applyFill="1" applyBorder="1" applyAlignment="1" applyProtection="1">
      <alignment horizontal="center" vertical="center"/>
      <protection locked="0"/>
    </xf>
    <xf numFmtId="196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Fill="1" applyBorder="1" applyAlignment="1" applyProtection="1">
      <alignment horizontal="center" vertical="center" wrapText="1"/>
      <protection locked="0"/>
    </xf>
    <xf numFmtId="19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17" fillId="34" borderId="10" xfId="53" applyNumberFormat="1" applyFont="1" applyFill="1" applyBorder="1" applyAlignment="1">
      <alignment horizontal="left" vertical="center"/>
      <protection/>
    </xf>
    <xf numFmtId="196" fontId="9" fillId="0" borderId="26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196" fontId="9" fillId="0" borderId="12" xfId="0" applyNumberFormat="1" applyFont="1" applyFill="1" applyBorder="1" applyAlignment="1" applyProtection="1">
      <alignment horizontal="center" vertical="center"/>
      <protection/>
    </xf>
    <xf numFmtId="196" fontId="9" fillId="0" borderId="14" xfId="0" applyNumberFormat="1" applyFont="1" applyFill="1" applyBorder="1" applyAlignment="1" applyProtection="1">
      <alignment horizontal="center" vertical="center"/>
      <protection/>
    </xf>
    <xf numFmtId="196" fontId="11" fillId="0" borderId="12" xfId="0" applyNumberFormat="1" applyFont="1" applyFill="1" applyBorder="1" applyAlignment="1" applyProtection="1">
      <alignment horizontal="center" vertical="center"/>
      <protection locked="0"/>
    </xf>
    <xf numFmtId="196" fontId="11" fillId="0" borderId="14" xfId="0" applyNumberFormat="1" applyFont="1" applyFill="1" applyBorder="1" applyAlignment="1" applyProtection="1">
      <alignment horizontal="center" vertical="center"/>
      <protection/>
    </xf>
    <xf numFmtId="200" fontId="9" fillId="0" borderId="12" xfId="53" applyNumberFormat="1" applyFont="1" applyFill="1" applyBorder="1" applyAlignment="1">
      <alignment horizontal="center" vertical="center"/>
      <protection/>
    </xf>
    <xf numFmtId="196" fontId="13" fillId="0" borderId="11" xfId="0" applyNumberFormat="1" applyFont="1" applyFill="1" applyBorder="1" applyAlignment="1">
      <alignment horizontal="center" vertical="center"/>
    </xf>
    <xf numFmtId="196" fontId="9" fillId="0" borderId="36" xfId="0" applyNumberFormat="1" applyFont="1" applyFill="1" applyBorder="1" applyAlignment="1" applyProtection="1">
      <alignment horizontal="center" vertical="center"/>
      <protection/>
    </xf>
    <xf numFmtId="2" fontId="9" fillId="0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/>
      <protection locked="0"/>
    </xf>
    <xf numFmtId="2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216" fontId="25" fillId="36" borderId="49" xfId="61" applyNumberFormat="1" applyFont="1" applyFill="1" applyBorder="1" applyAlignment="1">
      <alignment horizontal="center" vertical="center"/>
    </xf>
    <xf numFmtId="2" fontId="1" fillId="36" borderId="17" xfId="0" applyNumberFormat="1" applyFont="1" applyFill="1" applyBorder="1" applyAlignment="1">
      <alignment horizontal="center" vertical="center"/>
    </xf>
    <xf numFmtId="0" fontId="9" fillId="0" borderId="64" xfId="53" applyFont="1" applyFill="1" applyBorder="1" applyAlignment="1" applyProtection="1">
      <alignment horizontal="left" indent="2"/>
      <protection/>
    </xf>
    <xf numFmtId="0" fontId="9" fillId="0" borderId="12" xfId="53" applyFont="1" applyFill="1" applyBorder="1" applyAlignment="1" applyProtection="1">
      <alignment horizontal="left" indent="2"/>
      <protection/>
    </xf>
    <xf numFmtId="0" fontId="9" fillId="0" borderId="52" xfId="53" applyFont="1" applyFill="1" applyBorder="1" applyAlignment="1" applyProtection="1">
      <alignment horizontal="left" indent="2"/>
      <protection/>
    </xf>
    <xf numFmtId="0" fontId="9" fillId="0" borderId="16" xfId="53" applyFont="1" applyFill="1" applyBorder="1" applyAlignment="1" applyProtection="1">
      <alignment horizontal="left" indent="2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>
      <alignment horizontal="center"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 quotePrefix="1">
      <alignment horizontal="left" vertical="center" wrapText="1"/>
      <protection/>
    </xf>
    <xf numFmtId="0" fontId="9" fillId="0" borderId="29" xfId="0" applyFont="1" applyFill="1" applyBorder="1" applyAlignment="1" applyProtection="1" quotePrefix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left"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2" fontId="9" fillId="0" borderId="52" xfId="0" applyNumberFormat="1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66" xfId="0" applyFont="1" applyFill="1" applyBorder="1" applyAlignment="1" applyProtection="1">
      <alignment horizontal="center" vertical="center" wrapText="1"/>
      <protection/>
    </xf>
    <xf numFmtId="2" fontId="13" fillId="0" borderId="57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3" fillId="0" borderId="62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29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 applyProtection="1">
      <alignment horizontal="center" vertical="center" wrapText="1"/>
      <protection locked="0"/>
    </xf>
    <xf numFmtId="0" fontId="13" fillId="35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justify"/>
      <protection locked="0"/>
    </xf>
    <xf numFmtId="0" fontId="20" fillId="0" borderId="0" xfId="0" applyFont="1" applyFill="1" applyBorder="1" applyAlignment="1" applyProtection="1">
      <alignment horizontal="center" vertical="justify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35" borderId="37" xfId="0" applyFont="1" applyFill="1" applyBorder="1" applyAlignment="1" applyProtection="1">
      <alignment horizontal="center" vertical="center" wrapText="1"/>
      <protection locked="0"/>
    </xf>
    <xf numFmtId="0" fontId="13" fillId="35" borderId="36" xfId="0" applyFont="1" applyFill="1" applyBorder="1" applyAlignment="1" applyProtection="1">
      <alignment horizontal="center" vertical="center" wrapText="1"/>
      <protection locked="0"/>
    </xf>
    <xf numFmtId="0" fontId="13" fillId="35" borderId="59" xfId="0" applyFont="1" applyFill="1" applyBorder="1" applyAlignment="1" applyProtection="1">
      <alignment horizontal="center" vertical="center" wrapText="1"/>
      <protection locked="0"/>
    </xf>
    <xf numFmtId="0" fontId="13" fillId="35" borderId="52" xfId="0" applyFont="1" applyFill="1" applyBorder="1" applyAlignment="1" applyProtection="1">
      <alignment horizontal="center" vertical="center" wrapText="1"/>
      <protection locked="0"/>
    </xf>
    <xf numFmtId="2" fontId="9" fillId="35" borderId="47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/>
    </xf>
    <xf numFmtId="0" fontId="13" fillId="35" borderId="56" xfId="0" applyFont="1" applyFill="1" applyBorder="1" applyAlignment="1" applyProtection="1">
      <alignment horizontal="center" vertical="center"/>
      <protection/>
    </xf>
    <xf numFmtId="0" fontId="13" fillId="35" borderId="49" xfId="0" applyFont="1" applyFill="1" applyBorder="1" applyAlignment="1" applyProtection="1">
      <alignment horizontal="center" vertical="center"/>
      <protection/>
    </xf>
    <xf numFmtId="49" fontId="14" fillId="35" borderId="6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67" xfId="0" applyFont="1" applyFill="1" applyBorder="1" applyAlignment="1" applyProtection="1">
      <alignment horizontal="center" vertical="center" wrapText="1"/>
      <protection locked="0"/>
    </xf>
    <xf numFmtId="0" fontId="13" fillId="35" borderId="69" xfId="0" applyFont="1" applyFill="1" applyBorder="1" applyAlignment="1" applyProtection="1">
      <alignment horizontal="center" vertical="center" wrapText="1"/>
      <protection locked="0"/>
    </xf>
    <xf numFmtId="0" fontId="13" fillId="35" borderId="58" xfId="0" applyFont="1" applyFill="1" applyBorder="1" applyAlignment="1" applyProtection="1">
      <alignment horizontal="center" vertical="center" wrapText="1"/>
      <protection locked="0"/>
    </xf>
    <xf numFmtId="0" fontId="12" fillId="0" borderId="0" xfId="53" applyFont="1" applyBorder="1" applyAlignment="1">
      <alignment horizontal="left"/>
      <protection/>
    </xf>
    <xf numFmtId="0" fontId="14" fillId="0" borderId="0" xfId="53" applyFont="1" applyFill="1" applyBorder="1" applyAlignment="1" applyProtection="1">
      <alignment horizontal="center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14" fillId="0" borderId="67" xfId="53" applyFont="1" applyFill="1" applyBorder="1" applyAlignment="1">
      <alignment horizontal="center" vertical="center" wrapText="1"/>
      <protection/>
    </xf>
    <xf numFmtId="0" fontId="14" fillId="0" borderId="57" xfId="53" applyFont="1" applyFill="1" applyBorder="1" applyAlignment="1">
      <alignment horizontal="center" vertical="center" wrapText="1"/>
      <protection/>
    </xf>
    <xf numFmtId="49" fontId="14" fillId="0" borderId="59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52" xfId="53" applyFont="1" applyFill="1" applyBorder="1">
      <alignment/>
      <protection/>
    </xf>
    <xf numFmtId="0" fontId="14" fillId="0" borderId="64" xfId="53" applyFont="1" applyFill="1" applyBorder="1">
      <alignment/>
      <protection/>
    </xf>
    <xf numFmtId="0" fontId="14" fillId="0" borderId="15" xfId="53" applyFont="1" applyFill="1" applyBorder="1" applyAlignment="1" applyProtection="1">
      <alignment horizontal="center" vertical="center" wrapText="1"/>
      <protection locked="0"/>
    </xf>
    <xf numFmtId="0" fontId="14" fillId="0" borderId="12" xfId="53" applyFont="1" applyFill="1" applyBorder="1" applyAlignment="1" applyProtection="1">
      <alignment horizontal="center" vertical="center" wrapText="1"/>
      <protection locked="0"/>
    </xf>
    <xf numFmtId="0" fontId="14" fillId="0" borderId="68" xfId="53" applyFont="1" applyFill="1" applyBorder="1" applyAlignment="1" applyProtection="1">
      <alignment horizontal="center" vertical="center" wrapText="1"/>
      <protection locked="0"/>
    </xf>
    <xf numFmtId="0" fontId="14" fillId="0" borderId="67" xfId="53" applyFont="1" applyFill="1" applyBorder="1" applyAlignment="1" applyProtection="1">
      <alignment horizontal="center" vertical="center" wrapText="1"/>
      <protection locked="0"/>
    </xf>
    <xf numFmtId="0" fontId="14" fillId="0" borderId="69" xfId="5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35" xfId="53" applyFont="1" applyFill="1" applyBorder="1" applyAlignment="1" applyProtection="1">
      <alignment horizontal="center" vertical="center" wrapText="1"/>
      <protection locked="0"/>
    </xf>
    <xf numFmtId="0" fontId="13" fillId="0" borderId="20" xfId="53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  <protection locked="0"/>
    </xf>
    <xf numFmtId="0" fontId="19" fillId="0" borderId="73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justify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9" fillId="0" borderId="68" xfId="0" applyFont="1" applyFill="1" applyBorder="1" applyAlignment="1" applyProtection="1">
      <alignment horizontal="center" vertical="center" wrapText="1"/>
      <protection locked="0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69" xfId="0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.10.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view="pageBreakPreview" zoomScaleNormal="85" zoomScaleSheetLayoutView="100" zoomScalePageLayoutView="0" workbookViewId="0" topLeftCell="A10">
      <pane xSplit="1" topLeftCell="B1" activePane="topRight" state="frozen"/>
      <selection pane="topLeft" activeCell="B15" sqref="B15"/>
      <selection pane="topRight" activeCell="A24" sqref="A24:B24"/>
    </sheetView>
  </sheetViews>
  <sheetFormatPr defaultColWidth="9.00390625" defaultRowHeight="12.75"/>
  <cols>
    <col min="1" max="1" width="29.375" style="0" customWidth="1"/>
    <col min="2" max="2" width="11.375" style="0" customWidth="1"/>
    <col min="3" max="3" width="11.875" style="0" customWidth="1"/>
    <col min="4" max="4" width="11.375" style="0" customWidth="1"/>
    <col min="5" max="5" width="8.125" style="0" customWidth="1"/>
    <col min="6" max="6" width="10.625" style="0" customWidth="1"/>
    <col min="7" max="7" width="11.125" style="0" customWidth="1"/>
    <col min="8" max="8" width="10.875" style="0" customWidth="1"/>
    <col min="9" max="9" width="11.00390625" style="0" customWidth="1"/>
    <col min="10" max="10" width="11.625" style="0" customWidth="1"/>
    <col min="11" max="11" width="12.00390625" style="0" customWidth="1"/>
    <col min="12" max="12" width="8.625" style="0" customWidth="1"/>
    <col min="13" max="13" width="5.75390625" style="0" customWidth="1"/>
    <col min="14" max="14" width="5.00390625" style="0" customWidth="1"/>
    <col min="15" max="15" width="5.25390625" style="0" customWidth="1"/>
    <col min="16" max="16" width="6.375" style="0" customWidth="1"/>
    <col min="17" max="17" width="5.625" style="0" customWidth="1"/>
    <col min="18" max="18" width="6.25390625" style="0" customWidth="1"/>
    <col min="19" max="19" width="5.875" style="0" customWidth="1"/>
    <col min="20" max="20" width="5.625" style="0" customWidth="1"/>
    <col min="21" max="21" width="5.75390625" style="0" customWidth="1"/>
    <col min="22" max="22" width="5.25390625" style="0" customWidth="1"/>
    <col min="23" max="24" width="5.375" style="0" customWidth="1"/>
    <col min="25" max="25" width="5.75390625" style="0" customWidth="1"/>
    <col min="26" max="26" width="5.625" style="0" customWidth="1"/>
    <col min="27" max="28" width="6.00390625" style="0" customWidth="1"/>
    <col min="29" max="29" width="8.00390625" style="0" customWidth="1"/>
    <col min="30" max="30" width="6.375" style="0" customWidth="1"/>
    <col min="31" max="31" width="6.75390625" style="0" customWidth="1"/>
    <col min="32" max="32" width="6.375" style="0" customWidth="1"/>
  </cols>
  <sheetData>
    <row r="1" spans="1:10" s="21" customFormat="1" ht="15" customHeight="1">
      <c r="A1" s="362" t="s">
        <v>90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21" customFormat="1" ht="15" customHeight="1">
      <c r="A2" s="363" t="s">
        <v>82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s="21" customFormat="1" ht="14.2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s="21" customFormat="1" ht="13.5" customHeight="1">
      <c r="A4" s="364" t="s">
        <v>9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2:10" s="21" customFormat="1" ht="18" customHeight="1" thickBot="1">
      <c r="B5" s="89"/>
      <c r="C5" s="90"/>
      <c r="H5" s="91"/>
      <c r="J5" s="174" t="s">
        <v>3</v>
      </c>
    </row>
    <row r="6" spans="1:10" s="21" customFormat="1" ht="17.25" customHeight="1" thickBot="1">
      <c r="A6" s="341" t="s">
        <v>4</v>
      </c>
      <c r="B6" s="344" t="s">
        <v>97</v>
      </c>
      <c r="C6" s="350" t="s">
        <v>98</v>
      </c>
      <c r="D6" s="351"/>
      <c r="E6" s="352"/>
      <c r="F6" s="351"/>
      <c r="G6" s="351"/>
      <c r="H6" s="351"/>
      <c r="I6" s="347" t="s">
        <v>104</v>
      </c>
      <c r="J6" s="338" t="s">
        <v>53</v>
      </c>
    </row>
    <row r="7" spans="1:10" s="21" customFormat="1" ht="14.25" customHeight="1" thickBot="1">
      <c r="A7" s="342"/>
      <c r="B7" s="345"/>
      <c r="C7" s="353" t="s">
        <v>7</v>
      </c>
      <c r="D7" s="355" t="s">
        <v>8</v>
      </c>
      <c r="E7" s="357" t="s">
        <v>6</v>
      </c>
      <c r="F7" s="359" t="s">
        <v>102</v>
      </c>
      <c r="G7" s="360"/>
      <c r="H7" s="361"/>
      <c r="I7" s="348"/>
      <c r="J7" s="339"/>
    </row>
    <row r="8" spans="1:32" s="21" customFormat="1" ht="24" customHeight="1" thickBot="1">
      <c r="A8" s="343"/>
      <c r="B8" s="346"/>
      <c r="C8" s="354"/>
      <c r="D8" s="356"/>
      <c r="E8" s="358"/>
      <c r="F8" s="171" t="s">
        <v>7</v>
      </c>
      <c r="G8" s="172" t="s">
        <v>8</v>
      </c>
      <c r="H8" s="173" t="s">
        <v>5</v>
      </c>
      <c r="I8" s="349"/>
      <c r="J8" s="340"/>
      <c r="K8" s="365" t="s">
        <v>83</v>
      </c>
      <c r="L8" s="365"/>
      <c r="M8" s="365" t="s">
        <v>84</v>
      </c>
      <c r="N8" s="365"/>
      <c r="O8" s="365" t="s">
        <v>85</v>
      </c>
      <c r="P8" s="365"/>
      <c r="Q8" s="366" t="s">
        <v>86</v>
      </c>
      <c r="R8" s="366"/>
      <c r="S8" s="365" t="s">
        <v>87</v>
      </c>
      <c r="T8" s="365"/>
      <c r="U8" s="365" t="s">
        <v>88</v>
      </c>
      <c r="V8" s="365"/>
      <c r="W8" s="365" t="s">
        <v>89</v>
      </c>
      <c r="X8" s="365"/>
      <c r="Y8" s="365" t="s">
        <v>91</v>
      </c>
      <c r="Z8" s="365"/>
      <c r="AA8" s="365" t="s">
        <v>92</v>
      </c>
      <c r="AB8" s="365"/>
      <c r="AC8" s="365" t="s">
        <v>94</v>
      </c>
      <c r="AD8" s="365"/>
      <c r="AE8" s="365" t="s">
        <v>95</v>
      </c>
      <c r="AF8" s="365"/>
    </row>
    <row r="9" spans="1:14" s="2" customFormat="1" ht="27" customHeight="1" thickBot="1">
      <c r="A9" s="190" t="s">
        <v>78</v>
      </c>
      <c r="B9" s="191">
        <f>B10+B11+B12+B13+B14+B15+B16+B19+B17</f>
        <v>124.22840000000001</v>
      </c>
      <c r="C9" s="192">
        <f>C10+C11+C12+C13+C14+C15+C16+C19+C17</f>
        <v>318.9316</v>
      </c>
      <c r="D9" s="193">
        <f>D10+D11+D12+D13+D14+D15+D16+D19+D17</f>
        <v>252.2509</v>
      </c>
      <c r="E9" s="191">
        <f aca="true" t="shared" si="0" ref="E9:E19">IF(C9=0,"",D9/C9*100)</f>
        <v>79.0924762550967</v>
      </c>
      <c r="F9" s="192">
        <f>F10+F11+F12+F13+F14+F15+F16+F19+F17+F20</f>
        <v>124.3278</v>
      </c>
      <c r="G9" s="193">
        <f>G10+G11+G12+G13+G14+G15+G16+G19+G17+G20</f>
        <v>78.80669999999999</v>
      </c>
      <c r="H9" s="191">
        <f aca="true" t="shared" si="1" ref="H9:H19">IF(F9=0,"",G9/F9*100)</f>
        <v>63.38622576768832</v>
      </c>
      <c r="I9" s="194">
        <f>B9+C9-D9</f>
        <v>190.90910000000002</v>
      </c>
      <c r="J9" s="195">
        <f>J10+J11+J12+J13+J14+J15+J16+J19+J17</f>
        <v>66.68069999999999</v>
      </c>
      <c r="K9" s="110"/>
      <c r="L9" s="74"/>
      <c r="M9" s="75"/>
      <c r="N9" s="75"/>
    </row>
    <row r="10" spans="1:32" s="132" customFormat="1" ht="30" customHeight="1" thickBot="1">
      <c r="A10" s="325" t="s">
        <v>10</v>
      </c>
      <c r="B10" s="188">
        <v>0.4915</v>
      </c>
      <c r="C10" s="169">
        <f>F10+K10+M10+O10+Q10+S10+U10+W10+Y10+AA10+AC10+AE10</f>
        <v>25.0789</v>
      </c>
      <c r="D10" s="169">
        <f>G10+L10+N10+P10+R10+T10+V10+X10+Z10+AB10+AD10+AF10</f>
        <v>16.1095</v>
      </c>
      <c r="E10" s="8">
        <f t="shared" si="0"/>
        <v>64.23527347690688</v>
      </c>
      <c r="F10" s="169">
        <v>9.7888</v>
      </c>
      <c r="G10" s="204">
        <v>7.8181</v>
      </c>
      <c r="H10" s="8">
        <f t="shared" si="1"/>
        <v>79.86780810722458</v>
      </c>
      <c r="I10" s="263">
        <f aca="true" t="shared" si="2" ref="I10:I19">B10+C10-D10</f>
        <v>9.460899999999999</v>
      </c>
      <c r="J10" s="168">
        <f aca="true" t="shared" si="3" ref="J10:J19">C10-D10</f>
        <v>8.9694</v>
      </c>
      <c r="K10" s="227">
        <v>15.2901</v>
      </c>
      <c r="L10" s="228">
        <v>8.2914</v>
      </c>
      <c r="M10" s="231"/>
      <c r="N10" s="232"/>
      <c r="O10" s="231"/>
      <c r="P10" s="237"/>
      <c r="Q10" s="242"/>
      <c r="R10" s="243"/>
      <c r="S10" s="239"/>
      <c r="T10" s="246"/>
      <c r="U10" s="242"/>
      <c r="V10" s="243"/>
      <c r="W10" s="242"/>
      <c r="X10" s="243"/>
      <c r="Y10" s="253"/>
      <c r="Z10" s="255"/>
      <c r="AA10" s="250"/>
      <c r="AB10" s="276"/>
      <c r="AC10" s="290"/>
      <c r="AD10" s="291"/>
      <c r="AE10" s="283"/>
      <c r="AF10" s="284"/>
    </row>
    <row r="11" spans="1:32" s="132" customFormat="1" ht="30" customHeight="1" thickBot="1">
      <c r="A11" s="326" t="s">
        <v>11</v>
      </c>
      <c r="B11" s="189">
        <v>1.8129</v>
      </c>
      <c r="C11" s="169">
        <f aca="true" t="shared" si="4" ref="C11:D19">F11+K11+M11+O11+Q11+S11+U11+W11+Y11+AA11+AC11+AE11</f>
        <v>13.0785</v>
      </c>
      <c r="D11" s="169">
        <f t="shared" si="4"/>
        <v>8.8211</v>
      </c>
      <c r="E11" s="9">
        <f t="shared" si="0"/>
        <v>67.44733723286309</v>
      </c>
      <c r="F11" s="170">
        <v>5.1186</v>
      </c>
      <c r="G11" s="312">
        <v>3.7838</v>
      </c>
      <c r="H11" s="9">
        <f t="shared" si="1"/>
        <v>73.92255694916578</v>
      </c>
      <c r="I11" s="263">
        <f t="shared" si="2"/>
        <v>6.070300000000001</v>
      </c>
      <c r="J11" s="167">
        <f t="shared" si="3"/>
        <v>4.2574000000000005</v>
      </c>
      <c r="K11" s="229">
        <v>7.9599</v>
      </c>
      <c r="L11" s="230">
        <v>5.0373</v>
      </c>
      <c r="M11" s="233"/>
      <c r="N11" s="234"/>
      <c r="O11" s="233"/>
      <c r="P11" s="238"/>
      <c r="Q11" s="244"/>
      <c r="R11" s="245"/>
      <c r="S11" s="240"/>
      <c r="T11" s="236"/>
      <c r="U11" s="244"/>
      <c r="V11" s="245"/>
      <c r="W11" s="244"/>
      <c r="X11" s="245"/>
      <c r="Y11" s="251"/>
      <c r="Z11" s="256"/>
      <c r="AA11" s="251"/>
      <c r="AB11" s="277"/>
      <c r="AC11" s="292"/>
      <c r="AD11" s="293"/>
      <c r="AE11" s="285"/>
      <c r="AF11" s="286"/>
    </row>
    <row r="12" spans="1:32" s="132" customFormat="1" ht="27" customHeight="1" thickBot="1">
      <c r="A12" s="326" t="s">
        <v>71</v>
      </c>
      <c r="B12" s="189">
        <v>106.0608</v>
      </c>
      <c r="C12" s="169">
        <f t="shared" si="4"/>
        <v>172.9461</v>
      </c>
      <c r="D12" s="169">
        <f t="shared" si="4"/>
        <v>138.8299</v>
      </c>
      <c r="E12" s="9">
        <f t="shared" si="0"/>
        <v>80.27350717940446</v>
      </c>
      <c r="F12" s="170">
        <v>68.1169</v>
      </c>
      <c r="G12" s="312">
        <v>44.2651</v>
      </c>
      <c r="H12" s="9">
        <f t="shared" si="1"/>
        <v>64.98402011835535</v>
      </c>
      <c r="I12" s="263">
        <f t="shared" si="2"/>
        <v>140.17699999999996</v>
      </c>
      <c r="J12" s="167">
        <f t="shared" si="3"/>
        <v>34.11619999999999</v>
      </c>
      <c r="K12" s="229">
        <v>104.8292</v>
      </c>
      <c r="L12" s="230">
        <v>94.5648</v>
      </c>
      <c r="M12" s="233"/>
      <c r="N12" s="234"/>
      <c r="O12" s="233"/>
      <c r="P12" s="238"/>
      <c r="Q12" s="244"/>
      <c r="R12" s="245"/>
      <c r="S12" s="240"/>
      <c r="T12" s="236"/>
      <c r="U12" s="244"/>
      <c r="V12" s="245"/>
      <c r="W12" s="244"/>
      <c r="X12" s="245"/>
      <c r="Y12" s="251"/>
      <c r="Z12" s="256"/>
      <c r="AA12" s="251"/>
      <c r="AB12" s="277"/>
      <c r="AC12" s="292"/>
      <c r="AD12" s="293"/>
      <c r="AE12" s="251"/>
      <c r="AF12" s="286"/>
    </row>
    <row r="13" spans="1:32" s="132" customFormat="1" ht="27" customHeight="1" thickBot="1">
      <c r="A13" s="326" t="s">
        <v>0</v>
      </c>
      <c r="B13" s="189">
        <v>0</v>
      </c>
      <c r="C13" s="169">
        <f>F13+K13+M13+O13+Q13+S13+U13+W13+Y13+AA13+AC13+AE13</f>
        <v>0</v>
      </c>
      <c r="D13" s="169">
        <f t="shared" si="4"/>
        <v>0</v>
      </c>
      <c r="E13" s="9">
        <f t="shared" si="0"/>
      </c>
      <c r="F13" s="170">
        <v>0</v>
      </c>
      <c r="G13" s="312">
        <v>0</v>
      </c>
      <c r="H13" s="9">
        <f t="shared" si="1"/>
      </c>
      <c r="I13" s="263">
        <f t="shared" si="2"/>
        <v>0</v>
      </c>
      <c r="J13" s="167">
        <f t="shared" si="3"/>
        <v>0</v>
      </c>
      <c r="K13" s="319">
        <v>0</v>
      </c>
      <c r="L13" s="230">
        <v>0</v>
      </c>
      <c r="M13" s="233"/>
      <c r="N13" s="234"/>
      <c r="O13" s="233"/>
      <c r="P13" s="238"/>
      <c r="Q13" s="244"/>
      <c r="R13" s="245"/>
      <c r="S13" s="240"/>
      <c r="T13" s="236"/>
      <c r="U13" s="244"/>
      <c r="V13" s="245"/>
      <c r="W13" s="244"/>
      <c r="X13" s="245"/>
      <c r="Y13" s="254"/>
      <c r="Z13" s="256"/>
      <c r="AA13" s="251"/>
      <c r="AB13" s="277"/>
      <c r="AC13" s="292"/>
      <c r="AD13" s="293"/>
      <c r="AE13" s="251"/>
      <c r="AF13" s="281"/>
    </row>
    <row r="14" spans="1:32" s="132" customFormat="1" ht="28.5" customHeight="1" thickBot="1">
      <c r="A14" s="326" t="s">
        <v>1</v>
      </c>
      <c r="B14" s="189">
        <v>0</v>
      </c>
      <c r="C14" s="169">
        <f t="shared" si="4"/>
        <v>0</v>
      </c>
      <c r="D14" s="169">
        <f t="shared" si="4"/>
        <v>0</v>
      </c>
      <c r="E14" s="9">
        <f t="shared" si="0"/>
      </c>
      <c r="F14" s="170">
        <v>0</v>
      </c>
      <c r="G14" s="312">
        <v>0</v>
      </c>
      <c r="H14" s="9">
        <f t="shared" si="1"/>
      </c>
      <c r="I14" s="263">
        <f t="shared" si="2"/>
        <v>0</v>
      </c>
      <c r="J14" s="167">
        <f t="shared" si="3"/>
        <v>0</v>
      </c>
      <c r="K14" s="319">
        <v>0</v>
      </c>
      <c r="L14" s="230">
        <v>0</v>
      </c>
      <c r="M14" s="233"/>
      <c r="N14" s="234"/>
      <c r="O14" s="233"/>
      <c r="P14" s="238"/>
      <c r="Q14" s="244"/>
      <c r="R14" s="245"/>
      <c r="S14" s="240"/>
      <c r="T14" s="236"/>
      <c r="U14" s="244"/>
      <c r="V14" s="245"/>
      <c r="W14" s="244"/>
      <c r="X14" s="245"/>
      <c r="Y14" s="254"/>
      <c r="Z14" s="256"/>
      <c r="AA14" s="251"/>
      <c r="AB14" s="277"/>
      <c r="AC14" s="292"/>
      <c r="AD14" s="293"/>
      <c r="AE14" s="285"/>
      <c r="AF14" s="286"/>
    </row>
    <row r="15" spans="1:32" s="132" customFormat="1" ht="29.25" customHeight="1" thickBot="1">
      <c r="A15" s="326" t="s">
        <v>2</v>
      </c>
      <c r="B15" s="189">
        <v>0.2864</v>
      </c>
      <c r="C15" s="169">
        <f t="shared" si="4"/>
        <v>4.1259</v>
      </c>
      <c r="D15" s="169">
        <f t="shared" si="4"/>
        <v>3.0673</v>
      </c>
      <c r="E15" s="9">
        <f t="shared" si="0"/>
        <v>74.34256768220267</v>
      </c>
      <c r="F15" s="170">
        <v>1.5979</v>
      </c>
      <c r="G15" s="312">
        <v>0.6506</v>
      </c>
      <c r="H15" s="9">
        <f t="shared" si="1"/>
        <v>40.71593967081794</v>
      </c>
      <c r="I15" s="263">
        <f t="shared" si="2"/>
        <v>1.3450000000000002</v>
      </c>
      <c r="J15" s="167">
        <f t="shared" si="3"/>
        <v>1.0585999999999998</v>
      </c>
      <c r="K15" s="229">
        <v>2.528</v>
      </c>
      <c r="L15" s="230">
        <v>2.4167</v>
      </c>
      <c r="M15" s="233"/>
      <c r="N15" s="234"/>
      <c r="O15" s="233"/>
      <c r="P15" s="238"/>
      <c r="Q15" s="244"/>
      <c r="R15" s="245"/>
      <c r="S15" s="240"/>
      <c r="T15" s="236"/>
      <c r="U15" s="244"/>
      <c r="V15" s="245"/>
      <c r="W15" s="244"/>
      <c r="X15" s="245"/>
      <c r="Y15" s="254"/>
      <c r="Z15" s="256"/>
      <c r="AA15" s="251"/>
      <c r="AB15" s="277"/>
      <c r="AC15" s="292"/>
      <c r="AD15" s="293"/>
      <c r="AE15" s="285"/>
      <c r="AF15" s="286"/>
    </row>
    <row r="16" spans="1:32" s="132" customFormat="1" ht="27" customHeight="1" thickBot="1">
      <c r="A16" s="326" t="s">
        <v>12</v>
      </c>
      <c r="B16" s="189">
        <v>1.5969</v>
      </c>
      <c r="C16" s="169">
        <f t="shared" si="4"/>
        <v>21.1114</v>
      </c>
      <c r="D16" s="169">
        <f t="shared" si="4"/>
        <v>16.2016</v>
      </c>
      <c r="E16" s="9">
        <f t="shared" si="0"/>
        <v>76.74337088018795</v>
      </c>
      <c r="F16" s="170">
        <v>8.1504</v>
      </c>
      <c r="G16" s="312">
        <v>3.2904</v>
      </c>
      <c r="H16" s="9">
        <f t="shared" si="1"/>
        <v>40.371024734982335</v>
      </c>
      <c r="I16" s="263">
        <f t="shared" si="2"/>
        <v>6.506700000000002</v>
      </c>
      <c r="J16" s="167">
        <f t="shared" si="3"/>
        <v>4.909800000000001</v>
      </c>
      <c r="K16" s="229">
        <v>12.961</v>
      </c>
      <c r="L16" s="230">
        <v>12.9112</v>
      </c>
      <c r="M16" s="233"/>
      <c r="N16" s="234"/>
      <c r="O16" s="233"/>
      <c r="P16" s="238"/>
      <c r="Q16" s="244"/>
      <c r="R16" s="245"/>
      <c r="S16" s="240"/>
      <c r="T16" s="236"/>
      <c r="U16" s="244"/>
      <c r="V16" s="245"/>
      <c r="W16" s="244"/>
      <c r="X16" s="245"/>
      <c r="Y16" s="251"/>
      <c r="Z16" s="256"/>
      <c r="AA16" s="251"/>
      <c r="AB16" s="277"/>
      <c r="AC16" s="292"/>
      <c r="AD16" s="293"/>
      <c r="AE16" s="285"/>
      <c r="AF16" s="286"/>
    </row>
    <row r="17" spans="1:32" s="132" customFormat="1" ht="21" customHeight="1" thickBot="1">
      <c r="A17" s="327" t="s">
        <v>79</v>
      </c>
      <c r="B17" s="143">
        <v>6.4597</v>
      </c>
      <c r="C17" s="169">
        <f t="shared" si="4"/>
        <v>13.068</v>
      </c>
      <c r="D17" s="169">
        <f t="shared" si="4"/>
        <v>10.1172</v>
      </c>
      <c r="E17" s="9">
        <f t="shared" si="0"/>
        <v>77.41965105601469</v>
      </c>
      <c r="F17" s="170">
        <v>5.1148</v>
      </c>
      <c r="G17" s="312">
        <v>3.1023</v>
      </c>
      <c r="H17" s="9">
        <f t="shared" si="1"/>
        <v>60.65339798232581</v>
      </c>
      <c r="I17" s="263">
        <f>B17+C17-D17</f>
        <v>9.410499999999999</v>
      </c>
      <c r="J17" s="167">
        <f t="shared" si="3"/>
        <v>2.950799999999999</v>
      </c>
      <c r="K17" s="229">
        <v>7.9532</v>
      </c>
      <c r="L17" s="230">
        <v>7.0149</v>
      </c>
      <c r="M17" s="233"/>
      <c r="N17" s="234"/>
      <c r="O17" s="233"/>
      <c r="P17" s="238"/>
      <c r="Q17" s="244"/>
      <c r="R17" s="245"/>
      <c r="S17" s="240"/>
      <c r="T17" s="236"/>
      <c r="U17" s="244"/>
      <c r="V17" s="245"/>
      <c r="W17" s="244"/>
      <c r="X17" s="245"/>
      <c r="Y17" s="254"/>
      <c r="Z17" s="256"/>
      <c r="AA17" s="251"/>
      <c r="AB17" s="277"/>
      <c r="AC17" s="292"/>
      <c r="AD17" s="293"/>
      <c r="AE17" s="285"/>
      <c r="AF17" s="286"/>
    </row>
    <row r="18" spans="1:32" s="132" customFormat="1" ht="21" customHeight="1" thickBot="1">
      <c r="A18" s="327" t="s">
        <v>13</v>
      </c>
      <c r="B18" s="143">
        <v>0.3326</v>
      </c>
      <c r="C18" s="169">
        <f t="shared" si="4"/>
        <v>1.2877</v>
      </c>
      <c r="D18" s="169">
        <f t="shared" si="4"/>
        <v>0.9228000000000001</v>
      </c>
      <c r="E18" s="9">
        <f t="shared" si="0"/>
        <v>71.66265434495612</v>
      </c>
      <c r="F18" s="170">
        <v>0.5092</v>
      </c>
      <c r="G18" s="312">
        <v>0.2829</v>
      </c>
      <c r="H18" s="9">
        <f t="shared" si="1"/>
        <v>55.557737627651214</v>
      </c>
      <c r="I18" s="263">
        <f t="shared" si="2"/>
        <v>0.6975</v>
      </c>
      <c r="J18" s="167">
        <f t="shared" si="3"/>
        <v>0.3649</v>
      </c>
      <c r="K18" s="229">
        <v>0.7785</v>
      </c>
      <c r="L18" s="230">
        <v>0.6399</v>
      </c>
      <c r="M18" s="233"/>
      <c r="N18" s="234"/>
      <c r="O18" s="233"/>
      <c r="P18" s="238"/>
      <c r="Q18" s="244"/>
      <c r="R18" s="245"/>
      <c r="S18" s="240"/>
      <c r="T18" s="236"/>
      <c r="U18" s="244"/>
      <c r="V18" s="245"/>
      <c r="W18" s="244"/>
      <c r="X18" s="245"/>
      <c r="Y18" s="254"/>
      <c r="Z18" s="256"/>
      <c r="AA18" s="251"/>
      <c r="AB18" s="277"/>
      <c r="AC18" s="294"/>
      <c r="AD18" s="293"/>
      <c r="AE18" s="285"/>
      <c r="AF18" s="287"/>
    </row>
    <row r="19" spans="1:32" s="133" customFormat="1" ht="22.5" customHeight="1" thickBot="1">
      <c r="A19" s="326" t="s">
        <v>60</v>
      </c>
      <c r="B19" s="25">
        <v>7.5202</v>
      </c>
      <c r="C19" s="169">
        <f t="shared" si="4"/>
        <v>69.5228</v>
      </c>
      <c r="D19" s="169">
        <f t="shared" si="4"/>
        <v>59.1043</v>
      </c>
      <c r="E19" s="32">
        <f t="shared" si="0"/>
        <v>85.01426870034004</v>
      </c>
      <c r="F19" s="170">
        <v>26.4404</v>
      </c>
      <c r="G19" s="312">
        <v>15.8964</v>
      </c>
      <c r="H19" s="32">
        <f t="shared" si="1"/>
        <v>60.12163204792665</v>
      </c>
      <c r="I19" s="263">
        <f t="shared" si="2"/>
        <v>17.938700000000004</v>
      </c>
      <c r="J19" s="167">
        <f t="shared" si="3"/>
        <v>10.418500000000002</v>
      </c>
      <c r="K19" s="229">
        <v>43.0824</v>
      </c>
      <c r="L19" s="230">
        <v>43.2079</v>
      </c>
      <c r="M19" s="233"/>
      <c r="N19" s="234"/>
      <c r="O19" s="233"/>
      <c r="P19" s="238"/>
      <c r="Q19" s="244"/>
      <c r="R19" s="245"/>
      <c r="S19" s="241"/>
      <c r="T19" s="247"/>
      <c r="U19" s="248"/>
      <c r="V19" s="249"/>
      <c r="W19" s="244"/>
      <c r="X19" s="245"/>
      <c r="Y19" s="252"/>
      <c r="Z19" s="257"/>
      <c r="AA19" s="258"/>
      <c r="AB19" s="278"/>
      <c r="AC19" s="292"/>
      <c r="AD19" s="293"/>
      <c r="AE19" s="288"/>
      <c r="AF19" s="289"/>
    </row>
    <row r="20" spans="1:32" ht="16.5" customHeight="1" thickBot="1">
      <c r="A20" s="367" t="s">
        <v>109</v>
      </c>
      <c r="B20" s="368"/>
      <c r="C20" s="367"/>
      <c r="D20" s="367"/>
      <c r="E20" s="368"/>
      <c r="F20" s="367"/>
      <c r="G20" s="367"/>
      <c r="H20" s="368"/>
      <c r="I20" s="367"/>
      <c r="J20" s="367"/>
      <c r="K20" s="320">
        <f aca="true" t="shared" si="5" ref="K20:AD20">SUM(K10:K19)-K18</f>
        <v>194.60380000000004</v>
      </c>
      <c r="L20" s="320">
        <f t="shared" si="5"/>
        <v>173.4442</v>
      </c>
      <c r="M20" s="274">
        <f t="shared" si="5"/>
        <v>0</v>
      </c>
      <c r="N20" s="274">
        <f t="shared" si="5"/>
        <v>0</v>
      </c>
      <c r="O20" s="274">
        <f t="shared" si="5"/>
        <v>0</v>
      </c>
      <c r="P20" s="274">
        <f t="shared" si="5"/>
        <v>0</v>
      </c>
      <c r="Q20" s="274">
        <f t="shared" si="5"/>
        <v>0</v>
      </c>
      <c r="R20" s="274">
        <f t="shared" si="5"/>
        <v>0</v>
      </c>
      <c r="S20" s="274">
        <f t="shared" si="5"/>
        <v>0</v>
      </c>
      <c r="T20" s="274">
        <f t="shared" si="5"/>
        <v>0</v>
      </c>
      <c r="U20" s="274">
        <f t="shared" si="5"/>
        <v>0</v>
      </c>
      <c r="V20" s="274">
        <f t="shared" si="5"/>
        <v>0</v>
      </c>
      <c r="W20" s="274">
        <f t="shared" si="5"/>
        <v>0</v>
      </c>
      <c r="X20" s="274">
        <f t="shared" si="5"/>
        <v>0</v>
      </c>
      <c r="Y20" s="274">
        <f t="shared" si="5"/>
        <v>0</v>
      </c>
      <c r="Z20" s="274">
        <f t="shared" si="5"/>
        <v>0</v>
      </c>
      <c r="AA20" s="274">
        <f t="shared" si="5"/>
        <v>0</v>
      </c>
      <c r="AB20" s="279">
        <f t="shared" si="5"/>
        <v>0</v>
      </c>
      <c r="AC20" s="279">
        <f>SUM(AC10:AC19)-AC18</f>
        <v>0</v>
      </c>
      <c r="AD20" s="279">
        <f t="shared" si="5"/>
        <v>0</v>
      </c>
      <c r="AE20" s="279">
        <f>SUM(AE10:AE19)-AE18</f>
        <v>0</v>
      </c>
      <c r="AF20" s="282">
        <f>SUM(AF10:AF19)-AF18</f>
        <v>0</v>
      </c>
    </row>
    <row r="21" spans="1:14" s="113" customFormat="1" ht="41.25" customHeight="1" thickBot="1">
      <c r="A21" s="328" t="s">
        <v>93</v>
      </c>
      <c r="B21" s="160">
        <v>6.90017642</v>
      </c>
      <c r="C21" s="170">
        <v>5.44</v>
      </c>
      <c r="D21" s="170">
        <v>6.21</v>
      </c>
      <c r="E21" s="161">
        <f>IF(C21=0,"",D21/C21*100)</f>
        <v>114.15441176470587</v>
      </c>
      <c r="F21" s="295">
        <v>0</v>
      </c>
      <c r="G21" s="275">
        <v>0.76</v>
      </c>
      <c r="H21" s="32">
        <f>IF(F21=0,"",G21/F21*100)</f>
      </c>
      <c r="I21" s="170">
        <f>B21+C21-D21</f>
        <v>6.130176420000001</v>
      </c>
      <c r="J21" s="167">
        <f>I21-B21</f>
        <v>-0.7699999999999996</v>
      </c>
      <c r="K21" s="235"/>
      <c r="L21" s="235"/>
      <c r="M21" s="112"/>
      <c r="N21" s="112"/>
    </row>
    <row r="22" spans="1:10" ht="20.25" customHeight="1" hidden="1">
      <c r="A22" s="36" t="s">
        <v>48</v>
      </c>
      <c r="B22" s="33">
        <v>-0.009</v>
      </c>
      <c r="C22" s="34">
        <v>6.6267</v>
      </c>
      <c r="D22" s="35">
        <v>6.1642</v>
      </c>
      <c r="E22" s="37">
        <f>IF(C22=0,"",D22/C22*100)</f>
        <v>93.02065884980458</v>
      </c>
      <c r="F22" s="34">
        <v>0.4535</v>
      </c>
      <c r="G22" s="35">
        <v>0</v>
      </c>
      <c r="H22" s="37">
        <f>IF(F22=0,"",G22/F22*100)</f>
        <v>0</v>
      </c>
      <c r="I22" s="38">
        <f>B22+C22-D22</f>
        <v>0.4534999999999991</v>
      </c>
      <c r="J22" s="33">
        <f>I22-B22</f>
        <v>0.46249999999999913</v>
      </c>
    </row>
    <row r="23" spans="1:10" ht="16.5" hidden="1" thickBot="1">
      <c r="A23" s="23" t="s">
        <v>55</v>
      </c>
      <c r="B23" s="15">
        <v>0</v>
      </c>
      <c r="C23" s="24">
        <v>0.7927</v>
      </c>
      <c r="D23" s="10">
        <v>0</v>
      </c>
      <c r="E23" s="25">
        <f>IF(C23=0,"",D23/C23*100)</f>
        <v>0</v>
      </c>
      <c r="F23" s="24">
        <v>0.7927</v>
      </c>
      <c r="G23" s="10">
        <v>0</v>
      </c>
      <c r="H23" s="25">
        <f>IF(F23=0,"",G23/F23*100)</f>
        <v>0</v>
      </c>
      <c r="I23" s="15">
        <f>B23+C23-D23</f>
        <v>0.7927</v>
      </c>
      <c r="J23" s="15">
        <f>I23-B23</f>
        <v>0.7927</v>
      </c>
    </row>
    <row r="24" spans="1:10" ht="13.5" customHeight="1">
      <c r="A24" s="336"/>
      <c r="B24" s="337"/>
      <c r="C24" s="21"/>
      <c r="D24" s="21"/>
      <c r="E24" s="21"/>
      <c r="F24" s="196"/>
      <c r="G24" s="21" t="s">
        <v>54</v>
      </c>
      <c r="H24" s="21"/>
      <c r="I24" s="21"/>
      <c r="J24" s="21"/>
    </row>
    <row r="25" spans="1:10" ht="12.75">
      <c r="A25" s="21"/>
      <c r="B25" s="22"/>
      <c r="C25" s="197"/>
      <c r="D25" s="197"/>
      <c r="E25" s="21"/>
      <c r="F25" s="197"/>
      <c r="G25" s="197"/>
      <c r="H25" s="21"/>
      <c r="I25" s="22"/>
      <c r="J25" s="21"/>
    </row>
    <row r="26" spans="1:10" ht="12.75">
      <c r="A26" s="21"/>
      <c r="B26" s="21"/>
      <c r="C26" s="196"/>
      <c r="D26" s="196"/>
      <c r="E26" s="21"/>
      <c r="F26" s="21"/>
      <c r="G26" s="21"/>
      <c r="H26" s="21"/>
      <c r="I26" s="21"/>
      <c r="J26" s="21"/>
    </row>
    <row r="27" spans="1:10" ht="12.75">
      <c r="A27" s="21"/>
      <c r="B27" s="21"/>
      <c r="C27" s="196"/>
      <c r="D27" s="196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5" spans="3:4" ht="12.75">
      <c r="C35" s="7"/>
      <c r="D35" s="7"/>
    </row>
  </sheetData>
  <sheetProtection/>
  <mergeCells count="26">
    <mergeCell ref="A1:J1"/>
    <mergeCell ref="A2:J2"/>
    <mergeCell ref="A3:J3"/>
    <mergeCell ref="A4:J4"/>
    <mergeCell ref="K8:L8"/>
    <mergeCell ref="F7:H7"/>
    <mergeCell ref="A24:B24"/>
    <mergeCell ref="A20:J20"/>
    <mergeCell ref="J6:J8"/>
    <mergeCell ref="A6:A8"/>
    <mergeCell ref="B6:B8"/>
    <mergeCell ref="I6:I8"/>
    <mergeCell ref="D7:D8"/>
    <mergeCell ref="E7:E8"/>
    <mergeCell ref="C6:H6"/>
    <mergeCell ref="C7:C8"/>
    <mergeCell ref="AE8:AF8"/>
    <mergeCell ref="AC8:AD8"/>
    <mergeCell ref="M8:N8"/>
    <mergeCell ref="O8:P8"/>
    <mergeCell ref="U8:V8"/>
    <mergeCell ref="S8:T8"/>
    <mergeCell ref="AA8:AB8"/>
    <mergeCell ref="Y8:Z8"/>
    <mergeCell ref="W8:X8"/>
    <mergeCell ref="Q8:R8"/>
  </mergeCells>
  <printOptions horizontalCentered="1" verticalCentered="1"/>
  <pageMargins left="0.36" right="0.29" top="0.27" bottom="0.34" header="0.25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3"/>
  <sheetViews>
    <sheetView showGridLines="0" view="pageBreakPreview" zoomScale="85" zoomScaleNormal="90" zoomScaleSheetLayoutView="85" zoomScalePageLayoutView="0" workbookViewId="0" topLeftCell="A7">
      <selection activeCell="A23" sqref="A23:E23"/>
    </sheetView>
  </sheetViews>
  <sheetFormatPr defaultColWidth="9.00390625" defaultRowHeight="12.75" outlineLevelRow="4"/>
  <cols>
    <col min="1" max="1" width="6.125" style="5" customWidth="1"/>
    <col min="2" max="2" width="40.875" style="5" customWidth="1"/>
    <col min="3" max="3" width="11.00390625" style="5" customWidth="1"/>
    <col min="4" max="4" width="9.625" style="5" customWidth="1"/>
    <col min="5" max="5" width="10.625" style="5" customWidth="1"/>
    <col min="6" max="6" width="7.625" style="5" customWidth="1"/>
    <col min="7" max="7" width="10.125" style="5" customWidth="1"/>
    <col min="8" max="8" width="10.375" style="5" customWidth="1"/>
    <col min="9" max="9" width="7.625" style="5" customWidth="1"/>
    <col min="10" max="10" width="12.25390625" style="5" customWidth="1"/>
    <col min="11" max="11" width="13.125" style="5" customWidth="1"/>
    <col min="12" max="14" width="9.125" style="5" customWidth="1"/>
    <col min="15" max="15" width="9.375" style="5" bestFit="1" customWidth="1"/>
    <col min="16" max="16384" width="9.125" style="5" customWidth="1"/>
  </cols>
  <sheetData>
    <row r="1" spans="1:11" s="95" customFormat="1" ht="16.5">
      <c r="A1" s="372" t="s">
        <v>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95" customFormat="1" ht="16.5">
      <c r="A2" s="372" t="s">
        <v>81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s="95" customFormat="1" ht="16.5">
      <c r="A3" s="372" t="s">
        <v>69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 s="95" customFormat="1" ht="15" customHeight="1">
      <c r="A4" s="373" t="s">
        <v>105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96"/>
    </row>
    <row r="5" spans="2:11" s="95" customFormat="1" ht="18" customHeight="1" thickBot="1">
      <c r="B5" s="374" t="s">
        <v>16</v>
      </c>
      <c r="C5" s="374"/>
      <c r="D5" s="374"/>
      <c r="E5" s="374"/>
      <c r="F5" s="374"/>
      <c r="G5" s="374"/>
      <c r="H5" s="374"/>
      <c r="I5" s="375"/>
      <c r="K5" s="97" t="s">
        <v>22</v>
      </c>
    </row>
    <row r="6" spans="1:11" s="95" customFormat="1" ht="24" customHeight="1" thickBot="1">
      <c r="A6" s="386" t="s">
        <v>24</v>
      </c>
      <c r="B6" s="388" t="s">
        <v>45</v>
      </c>
      <c r="C6" s="390" t="s">
        <v>97</v>
      </c>
      <c r="D6" s="391" t="s">
        <v>98</v>
      </c>
      <c r="E6" s="391"/>
      <c r="F6" s="392"/>
      <c r="G6" s="391"/>
      <c r="H6" s="391"/>
      <c r="I6" s="393"/>
      <c r="J6" s="344" t="s">
        <v>104</v>
      </c>
      <c r="K6" s="370" t="s">
        <v>77</v>
      </c>
    </row>
    <row r="7" spans="1:11" s="95" customFormat="1" ht="21" customHeight="1" thickBot="1">
      <c r="A7" s="387"/>
      <c r="B7" s="389"/>
      <c r="C7" s="389"/>
      <c r="D7" s="369" t="s">
        <v>7</v>
      </c>
      <c r="E7" s="380" t="s">
        <v>8</v>
      </c>
      <c r="F7" s="376" t="s">
        <v>42</v>
      </c>
      <c r="G7" s="359" t="s">
        <v>101</v>
      </c>
      <c r="H7" s="360"/>
      <c r="I7" s="378"/>
      <c r="J7" s="345"/>
      <c r="K7" s="371"/>
    </row>
    <row r="8" spans="1:11" s="95" customFormat="1" ht="15.75" customHeight="1">
      <c r="A8" s="387"/>
      <c r="B8" s="389"/>
      <c r="C8" s="389"/>
      <c r="D8" s="369"/>
      <c r="E8" s="380"/>
      <c r="F8" s="377"/>
      <c r="G8" s="379" t="s">
        <v>7</v>
      </c>
      <c r="H8" s="380" t="s">
        <v>8</v>
      </c>
      <c r="I8" s="381" t="s">
        <v>17</v>
      </c>
      <c r="J8" s="345"/>
      <c r="K8" s="371"/>
    </row>
    <row r="9" spans="1:11" s="95" customFormat="1" ht="14.25" customHeight="1">
      <c r="A9" s="387"/>
      <c r="B9" s="389"/>
      <c r="C9" s="389"/>
      <c r="D9" s="369"/>
      <c r="E9" s="380"/>
      <c r="F9" s="377"/>
      <c r="G9" s="379"/>
      <c r="H9" s="380"/>
      <c r="I9" s="382"/>
      <c r="J9" s="345"/>
      <c r="K9" s="371"/>
    </row>
    <row r="10" spans="1:17" s="99" customFormat="1" ht="13.5" customHeight="1" thickBot="1">
      <c r="A10" s="114">
        <v>1</v>
      </c>
      <c r="B10" s="115">
        <v>2</v>
      </c>
      <c r="C10" s="116">
        <v>3</v>
      </c>
      <c r="D10" s="117">
        <v>4</v>
      </c>
      <c r="E10" s="118">
        <v>5</v>
      </c>
      <c r="F10" s="119">
        <v>6</v>
      </c>
      <c r="G10" s="120">
        <v>7</v>
      </c>
      <c r="H10" s="118">
        <v>8</v>
      </c>
      <c r="I10" s="121">
        <v>9</v>
      </c>
      <c r="J10" s="122">
        <v>10</v>
      </c>
      <c r="K10" s="123">
        <v>11</v>
      </c>
      <c r="L10" s="59"/>
      <c r="M10" s="98"/>
      <c r="N10" s="98"/>
      <c r="O10" s="98"/>
      <c r="P10" s="59"/>
      <c r="Q10" s="59"/>
    </row>
    <row r="11" spans="1:17" s="99" customFormat="1" ht="23.25" customHeight="1">
      <c r="A11" s="383" t="s">
        <v>23</v>
      </c>
      <c r="B11" s="384"/>
      <c r="C11" s="206">
        <f>C12+C21</f>
        <v>512.5811</v>
      </c>
      <c r="D11" s="124">
        <f>D12+D21</f>
        <v>483.61420000000004</v>
      </c>
      <c r="E11" s="124">
        <f>E12+E21</f>
        <v>331.1542</v>
      </c>
      <c r="F11" s="125">
        <f aca="true" t="shared" si="0" ref="F11:F21">IF(D11=0,"",E11/D11*100)</f>
        <v>68.47487108525763</v>
      </c>
      <c r="G11" s="183">
        <f>G12+G21</f>
        <v>173.8351</v>
      </c>
      <c r="H11" s="184">
        <f>H12+H21</f>
        <v>110.5781</v>
      </c>
      <c r="I11" s="126">
        <f>IF(G11=0,"",H11/G11*100)</f>
        <v>63.6109163224228</v>
      </c>
      <c r="J11" s="311">
        <f>J12+J21</f>
        <v>665.0411</v>
      </c>
      <c r="K11" s="127">
        <f>K12+K21</f>
        <v>152.45999999999998</v>
      </c>
      <c r="L11" s="78"/>
      <c r="M11" s="79">
        <f>D11-G11</f>
        <v>309.7791</v>
      </c>
      <c r="N11" s="79">
        <f>E11-H11</f>
        <v>220.5761</v>
      </c>
      <c r="O11" s="111">
        <f>N11/M11*100</f>
        <v>71.20431946506397</v>
      </c>
      <c r="P11" s="77"/>
      <c r="Q11" s="59"/>
    </row>
    <row r="12" spans="1:16" s="55" customFormat="1" ht="31.5" outlineLevel="1">
      <c r="A12" s="175">
        <v>1</v>
      </c>
      <c r="B12" s="176" t="s">
        <v>72</v>
      </c>
      <c r="C12" s="182">
        <f>C13+C16</f>
        <v>134.8101</v>
      </c>
      <c r="D12" s="182">
        <f>D13+D16</f>
        <v>352.09040000000005</v>
      </c>
      <c r="E12" s="182">
        <f>E13+E16</f>
        <v>266.672</v>
      </c>
      <c r="F12" s="162">
        <f>IF(D12=0,"",E12/D12*100)</f>
        <v>75.73963959255919</v>
      </c>
      <c r="G12" s="198">
        <f>G13+G16</f>
        <v>125.4851</v>
      </c>
      <c r="H12" s="199">
        <f>H13+H16</f>
        <v>84.3461</v>
      </c>
      <c r="I12" s="187">
        <f aca="true" t="shared" si="1" ref="I12:I21">IF(G12=0,"",H12/G12*100)</f>
        <v>67.21602803838863</v>
      </c>
      <c r="J12" s="128">
        <f>J13+J16</f>
        <v>220.2285</v>
      </c>
      <c r="K12" s="129">
        <f>K13+K16</f>
        <v>85.41839999999999</v>
      </c>
      <c r="L12" s="78"/>
      <c r="M12" s="79">
        <f>D12-G12</f>
        <v>226.60530000000006</v>
      </c>
      <c r="N12" s="79">
        <f aca="true" t="shared" si="2" ref="N12:N21">E12-H12</f>
        <v>182.32590000000002</v>
      </c>
      <c r="O12" s="111">
        <f>N12/M12*100</f>
        <v>80.45968033404337</v>
      </c>
      <c r="P12" s="77"/>
    </row>
    <row r="13" spans="1:16" s="55" customFormat="1" ht="15.75" outlineLevel="2">
      <c r="A13" s="177" t="s">
        <v>25</v>
      </c>
      <c r="B13" s="332" t="s">
        <v>28</v>
      </c>
      <c r="C13" s="182">
        <f>C14+C15</f>
        <v>-0.8099</v>
      </c>
      <c r="D13" s="182">
        <f>D14+D15</f>
        <v>13.485399999999998</v>
      </c>
      <c r="E13" s="182">
        <f>E14+E15</f>
        <v>5.6129999999999995</v>
      </c>
      <c r="F13" s="162">
        <f t="shared" si="0"/>
        <v>41.62279205659454</v>
      </c>
      <c r="G13" s="198">
        <f>G14+G15</f>
        <v>5.2553</v>
      </c>
      <c r="H13" s="199">
        <f>H14+H15</f>
        <v>5.506</v>
      </c>
      <c r="I13" s="187">
        <f t="shared" si="1"/>
        <v>104.77042224040494</v>
      </c>
      <c r="J13" s="128">
        <f>K13+C13</f>
        <v>7.062499999999999</v>
      </c>
      <c r="K13" s="129">
        <f>K14+K15</f>
        <v>7.872399999999999</v>
      </c>
      <c r="L13" s="78"/>
      <c r="M13" s="79">
        <f aca="true" t="shared" si="3" ref="M13:M21">D13-G13</f>
        <v>8.230099999999998</v>
      </c>
      <c r="N13" s="79">
        <f t="shared" si="2"/>
        <v>0.10699999999999932</v>
      </c>
      <c r="O13" s="111">
        <f aca="true" t="shared" si="4" ref="O13:O21">N13/M13*100</f>
        <v>1.3001057095296453</v>
      </c>
      <c r="P13" s="77"/>
    </row>
    <row r="14" spans="1:17" s="60" customFormat="1" ht="18" customHeight="1" outlineLevel="3">
      <c r="A14" s="178" t="s">
        <v>26</v>
      </c>
      <c r="B14" s="329" t="s">
        <v>40</v>
      </c>
      <c r="C14" s="205">
        <v>-0.5909</v>
      </c>
      <c r="D14" s="272">
        <v>9.6732</v>
      </c>
      <c r="E14" s="273">
        <v>4.4729</v>
      </c>
      <c r="F14" s="162">
        <f t="shared" si="0"/>
        <v>46.24012736219659</v>
      </c>
      <c r="G14" s="272">
        <v>3.8084</v>
      </c>
      <c r="H14" s="273">
        <v>4.3993</v>
      </c>
      <c r="I14" s="187">
        <f t="shared" si="1"/>
        <v>115.51570213212898</v>
      </c>
      <c r="J14" s="130">
        <f>C14+D14-E14</f>
        <v>4.6094</v>
      </c>
      <c r="K14" s="131">
        <f>D14-E14</f>
        <v>5.2002999999999995</v>
      </c>
      <c r="L14" s="78"/>
      <c r="M14" s="79">
        <f>D14-G14</f>
        <v>5.8648</v>
      </c>
      <c r="N14" s="79">
        <f t="shared" si="2"/>
        <v>0.07359999999999989</v>
      </c>
      <c r="O14" s="111">
        <f t="shared" si="4"/>
        <v>1.254944755149364</v>
      </c>
      <c r="P14" s="77"/>
      <c r="Q14" s="59"/>
    </row>
    <row r="15" spans="1:17" s="60" customFormat="1" ht="17.25" customHeight="1" outlineLevel="3">
      <c r="A15" s="178" t="s">
        <v>27</v>
      </c>
      <c r="B15" s="329" t="s">
        <v>41</v>
      </c>
      <c r="C15" s="205">
        <v>-0.219</v>
      </c>
      <c r="D15" s="272">
        <v>3.8122</v>
      </c>
      <c r="E15" s="273">
        <v>1.1401</v>
      </c>
      <c r="F15" s="162">
        <f t="shared" si="0"/>
        <v>29.906615602539215</v>
      </c>
      <c r="G15" s="272">
        <v>1.4469</v>
      </c>
      <c r="H15" s="273">
        <v>1.1067</v>
      </c>
      <c r="I15" s="187">
        <f t="shared" si="1"/>
        <v>76.48766328011611</v>
      </c>
      <c r="J15" s="130">
        <f>C15+D15-E15</f>
        <v>2.4531</v>
      </c>
      <c r="K15" s="131">
        <f>D15-E15</f>
        <v>2.6721</v>
      </c>
      <c r="L15" s="78"/>
      <c r="M15" s="79">
        <f t="shared" si="3"/>
        <v>2.3652999999999995</v>
      </c>
      <c r="N15" s="79">
        <f t="shared" si="2"/>
        <v>0.033399999999999874</v>
      </c>
      <c r="O15" s="111">
        <f t="shared" si="4"/>
        <v>1.412083033864621</v>
      </c>
      <c r="P15" s="77"/>
      <c r="Q15" s="59"/>
    </row>
    <row r="16" spans="1:17" s="6" customFormat="1" ht="15.75" outlineLevel="2">
      <c r="A16" s="177" t="s">
        <v>29</v>
      </c>
      <c r="B16" s="331" t="s">
        <v>30</v>
      </c>
      <c r="C16" s="182">
        <f>C17+C18</f>
        <v>135.62</v>
      </c>
      <c r="D16" s="224">
        <f>D17+D18</f>
        <v>338.605</v>
      </c>
      <c r="E16" s="224">
        <f>E17+E18</f>
        <v>261.059</v>
      </c>
      <c r="F16" s="162">
        <f t="shared" si="0"/>
        <v>77.09838897830807</v>
      </c>
      <c r="G16" s="225">
        <f>G17+G18</f>
        <v>120.2298</v>
      </c>
      <c r="H16" s="226">
        <f>H17+H18</f>
        <v>78.8401</v>
      </c>
      <c r="I16" s="187">
        <f t="shared" si="1"/>
        <v>65.57450815022567</v>
      </c>
      <c r="J16" s="128">
        <f>J17+J18</f>
        <v>213.166</v>
      </c>
      <c r="K16" s="129">
        <f>K17+K18</f>
        <v>77.54599999999999</v>
      </c>
      <c r="L16" s="78"/>
      <c r="M16" s="79">
        <f t="shared" si="3"/>
        <v>218.3752</v>
      </c>
      <c r="N16" s="79">
        <f t="shared" si="2"/>
        <v>182.21890000000002</v>
      </c>
      <c r="O16" s="111">
        <f t="shared" si="4"/>
        <v>83.44303748777334</v>
      </c>
      <c r="P16" s="77"/>
      <c r="Q16" s="59"/>
    </row>
    <row r="17" spans="1:17" s="6" customFormat="1" ht="21" customHeight="1" outlineLevel="3">
      <c r="A17" s="177" t="s">
        <v>32</v>
      </c>
      <c r="B17" s="330" t="s">
        <v>39</v>
      </c>
      <c r="C17" s="205">
        <v>135.6198</v>
      </c>
      <c r="D17" s="272">
        <v>338.605</v>
      </c>
      <c r="E17" s="273">
        <v>261.059</v>
      </c>
      <c r="F17" s="162">
        <f t="shared" si="0"/>
        <v>77.09838897830807</v>
      </c>
      <c r="G17" s="272">
        <v>120.2298</v>
      </c>
      <c r="H17" s="273">
        <v>78.8401</v>
      </c>
      <c r="I17" s="187">
        <f t="shared" si="1"/>
        <v>65.57450815022567</v>
      </c>
      <c r="J17" s="130">
        <f>C17+D17-E17</f>
        <v>213.1658</v>
      </c>
      <c r="K17" s="131">
        <f>D17-E17</f>
        <v>77.54599999999999</v>
      </c>
      <c r="L17" s="78"/>
      <c r="M17" s="79">
        <f t="shared" si="3"/>
        <v>218.3752</v>
      </c>
      <c r="N17" s="79">
        <f t="shared" si="2"/>
        <v>182.21890000000002</v>
      </c>
      <c r="O17" s="111">
        <f t="shared" si="4"/>
        <v>83.44303748777334</v>
      </c>
      <c r="P17" s="77"/>
      <c r="Q17" s="59"/>
    </row>
    <row r="18" spans="1:17" s="6" customFormat="1" ht="21" customHeight="1" outlineLevel="3">
      <c r="A18" s="177" t="s">
        <v>33</v>
      </c>
      <c r="B18" s="331" t="s">
        <v>36</v>
      </c>
      <c r="C18" s="182">
        <f>C19+C20</f>
        <v>0.0002</v>
      </c>
      <c r="D18" s="224">
        <f>D19+D20</f>
        <v>0</v>
      </c>
      <c r="E18" s="224">
        <f>E19+E20</f>
        <v>0</v>
      </c>
      <c r="F18" s="162">
        <f t="shared" si="0"/>
      </c>
      <c r="G18" s="225">
        <f>G19+G20</f>
        <v>0</v>
      </c>
      <c r="H18" s="226">
        <f>H19+H20</f>
        <v>0</v>
      </c>
      <c r="I18" s="187">
        <f t="shared" si="1"/>
      </c>
      <c r="J18" s="128">
        <f>J19+J20</f>
        <v>0.0002</v>
      </c>
      <c r="K18" s="129">
        <f>K19+K20</f>
        <v>0</v>
      </c>
      <c r="L18" s="78"/>
      <c r="M18" s="79">
        <f t="shared" si="3"/>
        <v>0</v>
      </c>
      <c r="N18" s="79">
        <f t="shared" si="2"/>
        <v>0</v>
      </c>
      <c r="O18" s="111" t="e">
        <f t="shared" si="4"/>
        <v>#DIV/0!</v>
      </c>
      <c r="P18" s="77"/>
      <c r="Q18" s="59"/>
    </row>
    <row r="19" spans="1:17" s="6" customFormat="1" ht="22.5" customHeight="1" outlineLevel="4">
      <c r="A19" s="177" t="s">
        <v>34</v>
      </c>
      <c r="B19" s="330" t="s">
        <v>37</v>
      </c>
      <c r="C19" s="205">
        <v>0</v>
      </c>
      <c r="D19" s="272">
        <v>0</v>
      </c>
      <c r="E19" s="273">
        <v>0</v>
      </c>
      <c r="F19" s="162">
        <f t="shared" si="0"/>
      </c>
      <c r="G19" s="272">
        <v>0</v>
      </c>
      <c r="H19" s="273">
        <v>0</v>
      </c>
      <c r="I19" s="187">
        <f t="shared" si="1"/>
      </c>
      <c r="J19" s="130">
        <f>C19+D19-E19</f>
        <v>0</v>
      </c>
      <c r="K19" s="131">
        <f>D19-E19</f>
        <v>0</v>
      </c>
      <c r="L19" s="78"/>
      <c r="M19" s="79">
        <f t="shared" si="3"/>
        <v>0</v>
      </c>
      <c r="N19" s="79">
        <f t="shared" si="2"/>
        <v>0</v>
      </c>
      <c r="O19" s="111" t="e">
        <f t="shared" si="4"/>
        <v>#DIV/0!</v>
      </c>
      <c r="P19" s="77"/>
      <c r="Q19" s="59"/>
    </row>
    <row r="20" spans="1:17" s="6" customFormat="1" ht="21" customHeight="1" outlineLevel="4">
      <c r="A20" s="177" t="s">
        <v>35</v>
      </c>
      <c r="B20" s="330" t="s">
        <v>38</v>
      </c>
      <c r="C20" s="205">
        <v>0.0002</v>
      </c>
      <c r="D20" s="272">
        <v>0</v>
      </c>
      <c r="E20" s="273">
        <v>0</v>
      </c>
      <c r="F20" s="162">
        <f t="shared" si="0"/>
      </c>
      <c r="G20" s="272">
        <v>0</v>
      </c>
      <c r="H20" s="273">
        <v>0</v>
      </c>
      <c r="I20" s="187">
        <f t="shared" si="1"/>
      </c>
      <c r="J20" s="130">
        <f>C20+D20-E20</f>
        <v>0.0002</v>
      </c>
      <c r="K20" s="131">
        <f>D20-E20</f>
        <v>0</v>
      </c>
      <c r="L20" s="78"/>
      <c r="M20" s="79">
        <f t="shared" si="3"/>
        <v>0</v>
      </c>
      <c r="N20" s="79">
        <f t="shared" si="2"/>
        <v>0</v>
      </c>
      <c r="O20" s="111" t="e">
        <f t="shared" si="4"/>
        <v>#DIV/0!</v>
      </c>
      <c r="P20" s="77"/>
      <c r="Q20" s="59"/>
    </row>
    <row r="21" spans="1:17" s="6" customFormat="1" ht="36" customHeight="1" outlineLevel="1" thickBot="1">
      <c r="A21" s="179" t="s">
        <v>31</v>
      </c>
      <c r="B21" s="180" t="s">
        <v>70</v>
      </c>
      <c r="C21" s="155">
        <f>ПКТЕ!B8/1000</f>
        <v>377.771</v>
      </c>
      <c r="D21" s="155">
        <f>ПКТЕ!C8/1000</f>
        <v>131.5238</v>
      </c>
      <c r="E21" s="155">
        <f>ПКТЕ!D8/1000</f>
        <v>64.48219999999999</v>
      </c>
      <c r="F21" s="156">
        <f t="shared" si="0"/>
        <v>49.027020204708194</v>
      </c>
      <c r="G21" s="155">
        <f>ПКТЕ!F8/1000</f>
        <v>48.35</v>
      </c>
      <c r="H21" s="155">
        <f>ПКТЕ!G8/1000</f>
        <v>26.232</v>
      </c>
      <c r="I21" s="156">
        <f t="shared" si="1"/>
        <v>54.25439503619442</v>
      </c>
      <c r="J21" s="157">
        <f>ПКТЕ!I8/1000</f>
        <v>444.81260000000003</v>
      </c>
      <c r="K21" s="158">
        <f>ПКТЕ!J8/1000</f>
        <v>67.0416</v>
      </c>
      <c r="L21" s="13"/>
      <c r="M21" s="79">
        <f t="shared" si="3"/>
        <v>83.1738</v>
      </c>
      <c r="N21" s="79">
        <f t="shared" si="2"/>
        <v>38.25019999999999</v>
      </c>
      <c r="O21" s="111">
        <f t="shared" si="4"/>
        <v>45.98827996316147</v>
      </c>
      <c r="P21" s="100"/>
      <c r="Q21" s="59"/>
    </row>
    <row r="22" spans="2:12" s="4" customFormat="1" ht="15" customHeight="1">
      <c r="B22" s="262"/>
      <c r="L22" s="14"/>
    </row>
    <row r="23" spans="1:12" s="4" customFormat="1" ht="15" customHeight="1">
      <c r="A23" s="385"/>
      <c r="B23" s="385"/>
      <c r="C23" s="385"/>
      <c r="D23" s="385"/>
      <c r="E23" s="385"/>
      <c r="F23" s="16"/>
      <c r="G23" s="16"/>
      <c r="H23" s="16"/>
      <c r="I23" s="16"/>
      <c r="J23" s="16"/>
      <c r="K23" s="16"/>
      <c r="L23" s="14"/>
    </row>
    <row r="25" spans="3:7" ht="12.75">
      <c r="C25" s="11"/>
      <c r="D25" s="11" t="str">
        <f>G25</f>
        <v> </v>
      </c>
      <c r="E25" s="5">
        <f>IF(C25=0,"",D25/C25*100)</f>
      </c>
      <c r="G25" s="5" t="s">
        <v>54</v>
      </c>
    </row>
    <row r="26" ht="12.75">
      <c r="K26" s="5" t="s">
        <v>54</v>
      </c>
    </row>
    <row r="27" spans="10:16" ht="12.75">
      <c r="J27" s="11"/>
      <c r="P27" s="11"/>
    </row>
    <row r="28" ht="12.75">
      <c r="C28" s="5" t="s">
        <v>54</v>
      </c>
    </row>
    <row r="29" spans="4:16" ht="12.75">
      <c r="D29" s="5" t="s">
        <v>54</v>
      </c>
      <c r="P29" s="11"/>
    </row>
    <row r="33" spans="3:4" ht="12.75">
      <c r="C33" s="11"/>
      <c r="D33" s="11"/>
    </row>
  </sheetData>
  <sheetProtection/>
  <mergeCells count="20">
    <mergeCell ref="A3:K3"/>
    <mergeCell ref="I8:I9"/>
    <mergeCell ref="A11:B11"/>
    <mergeCell ref="A23:E23"/>
    <mergeCell ref="D7:D9"/>
    <mergeCell ref="E7:E9"/>
    <mergeCell ref="A6:A9"/>
    <mergeCell ref="B6:B9"/>
    <mergeCell ref="C6:C9"/>
    <mergeCell ref="D6:I6"/>
    <mergeCell ref="J6:J9"/>
    <mergeCell ref="K6:K9"/>
    <mergeCell ref="A1:K1"/>
    <mergeCell ref="A2:K2"/>
    <mergeCell ref="A4:K4"/>
    <mergeCell ref="B5:I5"/>
    <mergeCell ref="F7:F9"/>
    <mergeCell ref="G7:I7"/>
    <mergeCell ref="G8:G9"/>
    <mergeCell ref="H8:H9"/>
  </mergeCells>
  <printOptions horizontalCentered="1"/>
  <pageMargins left="0.1968503937007874" right="0.1968503937007874" top="0.6299212598425197" bottom="0.3937007874015748" header="0.5118110236220472" footer="0.5118110236220472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GridLines="0" view="pageBreakPreview" zoomScale="90" zoomScaleNormal="90" zoomScaleSheetLayoutView="90" zoomScalePageLayoutView="0" workbookViewId="0" topLeftCell="A10">
      <selection activeCell="A25" sqref="A25"/>
    </sheetView>
  </sheetViews>
  <sheetFormatPr defaultColWidth="9.00390625" defaultRowHeight="12.75"/>
  <cols>
    <col min="1" max="1" width="39.125" style="18" customWidth="1"/>
    <col min="2" max="2" width="15.125" style="18" customWidth="1"/>
    <col min="3" max="3" width="11.875" style="18" customWidth="1"/>
    <col min="4" max="4" width="12.625" style="18" customWidth="1"/>
    <col min="5" max="5" width="8.00390625" style="18" bestFit="1" customWidth="1"/>
    <col min="6" max="6" width="11.875" style="18" customWidth="1"/>
    <col min="7" max="7" width="12.125" style="18" customWidth="1"/>
    <col min="8" max="8" width="10.875" style="18" customWidth="1"/>
    <col min="9" max="9" width="14.00390625" style="18" customWidth="1"/>
    <col min="10" max="10" width="13.125" style="18" customWidth="1"/>
    <col min="11" max="11" width="13.25390625" style="18" customWidth="1"/>
    <col min="12" max="12" width="12.75390625" style="18" bestFit="1" customWidth="1"/>
    <col min="13" max="14" width="11.625" style="18" bestFit="1" customWidth="1"/>
    <col min="15" max="15" width="9.25390625" style="18" bestFit="1" customWidth="1"/>
    <col min="16" max="16384" width="9.125" style="18" customWidth="1"/>
  </cols>
  <sheetData>
    <row r="1" spans="1:10" s="19" customFormat="1" ht="14.25" customHeight="1">
      <c r="A1" s="395" t="s">
        <v>14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s="19" customFormat="1" ht="15.75" customHeight="1">
      <c r="A2" s="396" t="s">
        <v>63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s="19" customFormat="1" ht="13.5" customHeight="1">
      <c r="A3" s="396" t="s">
        <v>106</v>
      </c>
      <c r="B3" s="396"/>
      <c r="C3" s="396"/>
      <c r="D3" s="396"/>
      <c r="E3" s="396"/>
      <c r="F3" s="396"/>
      <c r="G3" s="396"/>
      <c r="H3" s="396"/>
      <c r="I3" s="396"/>
      <c r="J3" s="396"/>
    </row>
    <row r="4" spans="1:10" s="19" customFormat="1" ht="15.75" customHeight="1" thickBot="1">
      <c r="A4" s="397" t="s">
        <v>61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19" customFormat="1" ht="28.5" customHeight="1" thickBot="1">
      <c r="A5" s="400" t="s">
        <v>46</v>
      </c>
      <c r="B5" s="403" t="s">
        <v>103</v>
      </c>
      <c r="C5" s="405" t="s">
        <v>99</v>
      </c>
      <c r="D5" s="406"/>
      <c r="E5" s="407"/>
      <c r="F5" s="406" t="s">
        <v>101</v>
      </c>
      <c r="G5" s="406"/>
      <c r="H5" s="407"/>
      <c r="I5" s="398" t="s">
        <v>80</v>
      </c>
      <c r="J5" s="399"/>
    </row>
    <row r="6" spans="1:10" s="19" customFormat="1" ht="37.5" customHeight="1">
      <c r="A6" s="401"/>
      <c r="B6" s="404"/>
      <c r="C6" s="83" t="s">
        <v>7</v>
      </c>
      <c r="D6" s="81" t="s">
        <v>8</v>
      </c>
      <c r="E6" s="82" t="s">
        <v>47</v>
      </c>
      <c r="F6" s="83" t="s">
        <v>7</v>
      </c>
      <c r="G6" s="81" t="s">
        <v>8</v>
      </c>
      <c r="H6" s="82" t="s">
        <v>47</v>
      </c>
      <c r="I6" s="159" t="s">
        <v>107</v>
      </c>
      <c r="J6" s="84" t="s">
        <v>52</v>
      </c>
    </row>
    <row r="7" spans="1:10" s="19" customFormat="1" ht="15.75" customHeight="1" thickBot="1">
      <c r="A7" s="402"/>
      <c r="B7" s="85" t="s">
        <v>18</v>
      </c>
      <c r="C7" s="86" t="s">
        <v>18</v>
      </c>
      <c r="D7" s="87" t="s">
        <v>18</v>
      </c>
      <c r="E7" s="85" t="s">
        <v>5</v>
      </c>
      <c r="F7" s="86" t="s">
        <v>18</v>
      </c>
      <c r="G7" s="87" t="s">
        <v>18</v>
      </c>
      <c r="H7" s="85" t="s">
        <v>5</v>
      </c>
      <c r="I7" s="86" t="s">
        <v>18</v>
      </c>
      <c r="J7" s="88" t="s">
        <v>18</v>
      </c>
    </row>
    <row r="8" spans="1:58" s="26" customFormat="1" ht="18.75" customHeight="1" thickBot="1">
      <c r="A8" s="151" t="s">
        <v>51</v>
      </c>
      <c r="B8" s="152">
        <f>B9+B12</f>
        <v>377771</v>
      </c>
      <c r="C8" s="152">
        <f>C9+C12</f>
        <v>131523.8</v>
      </c>
      <c r="D8" s="153">
        <f>D9+D12</f>
        <v>64482.2</v>
      </c>
      <c r="E8" s="152">
        <f>IF(C8=0,"",D8/C8*100)</f>
        <v>49.0270202047082</v>
      </c>
      <c r="F8" s="153">
        <f>F9+F12</f>
        <v>48350</v>
      </c>
      <c r="G8" s="152">
        <f>G9+G12</f>
        <v>26232</v>
      </c>
      <c r="H8" s="152">
        <f aca="true" t="shared" si="0" ref="H8:H13">IF(F8=0,"",G8/F8*100)</f>
        <v>54.25439503619442</v>
      </c>
      <c r="I8" s="152">
        <f>I9+I12</f>
        <v>444812.60000000003</v>
      </c>
      <c r="J8" s="154">
        <f>J9+J12</f>
        <v>67041.6</v>
      </c>
      <c r="K8" s="30"/>
      <c r="L8" s="221"/>
      <c r="M8" s="139"/>
      <c r="N8" s="139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</row>
    <row r="9" spans="1:58" s="29" customFormat="1" ht="18.75" customHeight="1" thickBot="1">
      <c r="A9" s="27" t="s">
        <v>49</v>
      </c>
      <c r="B9" s="28">
        <f>SUM(B10:B11)</f>
        <v>325645</v>
      </c>
      <c r="C9" s="28">
        <f>SUM(C10:C11)</f>
        <v>110847.3</v>
      </c>
      <c r="D9" s="50">
        <f>SUM(D10:D11)</f>
        <v>47922.4</v>
      </c>
      <c r="E9" s="28">
        <f>IF(C9=0,"",D9/C9*100)</f>
        <v>43.23280765521578</v>
      </c>
      <c r="F9" s="50">
        <f>SUM(F10:F11)</f>
        <v>41355.4</v>
      </c>
      <c r="G9" s="28">
        <f>SUM(G10:G11)</f>
        <v>17704.4</v>
      </c>
      <c r="H9" s="28">
        <f t="shared" si="0"/>
        <v>42.810370592474015</v>
      </c>
      <c r="I9" s="28">
        <f>B9+J9</f>
        <v>388569.9</v>
      </c>
      <c r="J9" s="31">
        <f>SUM(J10:J11)</f>
        <v>62924.9</v>
      </c>
      <c r="K9" s="140"/>
      <c r="L9" s="221"/>
      <c r="M9" s="139"/>
      <c r="N9" s="139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</row>
    <row r="10" spans="1:15" s="19" customFormat="1" ht="16.5">
      <c r="A10" s="321" t="s">
        <v>65</v>
      </c>
      <c r="B10" s="310">
        <v>325221.8</v>
      </c>
      <c r="C10" s="211">
        <v>109256</v>
      </c>
      <c r="D10" s="217">
        <v>46259.1</v>
      </c>
      <c r="E10" s="143">
        <f>IF(C10=0,"",D10/C10*100)</f>
        <v>42.34010031485685</v>
      </c>
      <c r="F10" s="211">
        <v>40968.3</v>
      </c>
      <c r="G10" s="217">
        <v>16464.4</v>
      </c>
      <c r="H10" s="135">
        <f t="shared" si="0"/>
        <v>40.1881454685696</v>
      </c>
      <c r="I10" s="144">
        <f>B10+C10-D10</f>
        <v>388218.7</v>
      </c>
      <c r="J10" s="145">
        <f>C10-D10</f>
        <v>62996.9</v>
      </c>
      <c r="K10" s="142"/>
      <c r="M10" s="139"/>
      <c r="N10" s="139"/>
      <c r="O10" s="140"/>
    </row>
    <row r="11" spans="1:15" s="19" customFormat="1" ht="17.25" thickBot="1">
      <c r="A11" s="321" t="s">
        <v>66</v>
      </c>
      <c r="B11" s="207">
        <v>423.2</v>
      </c>
      <c r="C11" s="218">
        <v>1591.3</v>
      </c>
      <c r="D11" s="212">
        <v>1663.3</v>
      </c>
      <c r="E11" s="143">
        <f aca="true" t="shared" si="1" ref="E11:E22">IF(C11=0,"",D11/C11*100)</f>
        <v>104.52460252623641</v>
      </c>
      <c r="F11" s="218">
        <v>387.1</v>
      </c>
      <c r="G11" s="212">
        <v>1240</v>
      </c>
      <c r="H11" s="135">
        <f t="shared" si="0"/>
        <v>320.3306639111341</v>
      </c>
      <c r="I11" s="149">
        <f>B11+J11</f>
        <v>351.2</v>
      </c>
      <c r="J11" s="150">
        <f>C11-D11</f>
        <v>-72</v>
      </c>
      <c r="K11" s="142"/>
      <c r="L11" s="142"/>
      <c r="M11" s="139"/>
      <c r="N11" s="139"/>
      <c r="O11" s="140"/>
    </row>
    <row r="12" spans="1:58" s="39" customFormat="1" ht="18.75" customHeight="1" thickBot="1">
      <c r="A12" s="302" t="s">
        <v>50</v>
      </c>
      <c r="B12" s="28">
        <f>SUM(B13:B22)</f>
        <v>52125.99999999999</v>
      </c>
      <c r="C12" s="28">
        <f>SUM(C13:C22)</f>
        <v>20676.5</v>
      </c>
      <c r="D12" s="50">
        <f>SUM(D13:D22)</f>
        <v>16559.8</v>
      </c>
      <c r="E12" s="28">
        <f t="shared" si="1"/>
        <v>80.08995719778493</v>
      </c>
      <c r="F12" s="50">
        <f>SUM(F13:F22)</f>
        <v>6994.6</v>
      </c>
      <c r="G12" s="50">
        <f>SUM(G13:G22)</f>
        <v>8527.599999999999</v>
      </c>
      <c r="H12" s="134">
        <f t="shared" si="0"/>
        <v>121.91690732851055</v>
      </c>
      <c r="I12" s="28">
        <f>SUM(I13:I22)</f>
        <v>56242.7</v>
      </c>
      <c r="J12" s="31">
        <f>SUM(J13:J22)</f>
        <v>4116.699999999999</v>
      </c>
      <c r="K12" s="222"/>
      <c r="L12" s="222"/>
      <c r="M12" s="223"/>
      <c r="N12" s="223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</row>
    <row r="13" spans="1:15" s="19" customFormat="1" ht="16.5">
      <c r="A13" s="321" t="s">
        <v>21</v>
      </c>
      <c r="B13" s="208">
        <v>1363.5</v>
      </c>
      <c r="C13" s="211">
        <v>1207.7</v>
      </c>
      <c r="D13" s="212">
        <v>1040.7</v>
      </c>
      <c r="E13" s="135">
        <f>IF(C13=0,"",D13/C13*100)</f>
        <v>86.1720625983274</v>
      </c>
      <c r="F13" s="211">
        <v>350.9</v>
      </c>
      <c r="G13" s="212">
        <v>294.8</v>
      </c>
      <c r="H13" s="201">
        <f t="shared" si="0"/>
        <v>84.01253918495298</v>
      </c>
      <c r="I13" s="148">
        <f>B13+J13</f>
        <v>1530.5</v>
      </c>
      <c r="J13" s="148">
        <f>C13-D13</f>
        <v>167</v>
      </c>
      <c r="M13" s="139"/>
      <c r="N13" s="139"/>
      <c r="O13" s="140"/>
    </row>
    <row r="14" spans="1:15" s="19" customFormat="1" ht="16.5">
      <c r="A14" s="321" t="s">
        <v>19</v>
      </c>
      <c r="B14" s="209">
        <v>22881.7</v>
      </c>
      <c r="C14" s="135">
        <v>6637.8</v>
      </c>
      <c r="D14" s="217">
        <v>4194.1</v>
      </c>
      <c r="E14" s="135">
        <f>IF(C14=0,"",D14/C14*100)</f>
        <v>63.185091445961014</v>
      </c>
      <c r="F14" s="135">
        <v>2169.2</v>
      </c>
      <c r="G14" s="217">
        <v>1643</v>
      </c>
      <c r="H14" s="136">
        <f aca="true" t="shared" si="2" ref="H14:H19">IF(F14=0,"",G14/F14*100)</f>
        <v>75.74220910934908</v>
      </c>
      <c r="I14" s="141">
        <f>B14+J14</f>
        <v>25325.4</v>
      </c>
      <c r="J14" s="148">
        <f>C14-D14</f>
        <v>2443.7</v>
      </c>
      <c r="M14" s="139"/>
      <c r="N14" s="139"/>
      <c r="O14" s="140"/>
    </row>
    <row r="15" spans="1:15" s="19" customFormat="1" ht="16.5">
      <c r="A15" s="321" t="s">
        <v>64</v>
      </c>
      <c r="B15" s="209">
        <v>3490.2</v>
      </c>
      <c r="C15" s="135">
        <v>5042.4</v>
      </c>
      <c r="D15" s="217">
        <v>4014.6</v>
      </c>
      <c r="E15" s="135">
        <f>IF(C15=0,"",D15/C15*100)</f>
        <v>79.61684911946692</v>
      </c>
      <c r="F15" s="135">
        <v>1780.1</v>
      </c>
      <c r="G15" s="217">
        <v>1518.1</v>
      </c>
      <c r="H15" s="136">
        <f t="shared" si="2"/>
        <v>85.28172574574462</v>
      </c>
      <c r="I15" s="141">
        <f>B15+J15</f>
        <v>4518</v>
      </c>
      <c r="J15" s="148">
        <f>C15-D15</f>
        <v>1027.7999999999997</v>
      </c>
      <c r="K15" s="142"/>
      <c r="M15" s="139"/>
      <c r="N15" s="139"/>
      <c r="O15" s="140"/>
    </row>
    <row r="16" spans="1:15" s="19" customFormat="1" ht="16.5">
      <c r="A16" s="321" t="s">
        <v>58</v>
      </c>
      <c r="B16" s="209">
        <v>0</v>
      </c>
      <c r="C16" s="135">
        <v>465.1</v>
      </c>
      <c r="D16" s="215">
        <v>290</v>
      </c>
      <c r="E16" s="135">
        <f>IF(C16=0,"",D16/C16*100)</f>
        <v>62.352182326381424</v>
      </c>
      <c r="F16" s="135">
        <v>175.1</v>
      </c>
      <c r="G16" s="215">
        <v>290</v>
      </c>
      <c r="H16" s="136">
        <f t="shared" si="2"/>
        <v>165.61964591661908</v>
      </c>
      <c r="I16" s="141">
        <f>B16+J16</f>
        <v>175.10000000000002</v>
      </c>
      <c r="J16" s="148">
        <f>C16-D16</f>
        <v>175.10000000000002</v>
      </c>
      <c r="M16" s="139"/>
      <c r="N16" s="139"/>
      <c r="O16" s="140"/>
    </row>
    <row r="17" spans="1:15" s="19" customFormat="1" ht="16.5">
      <c r="A17" s="321" t="s">
        <v>57</v>
      </c>
      <c r="B17" s="208">
        <v>373.1</v>
      </c>
      <c r="C17" s="135">
        <v>0</v>
      </c>
      <c r="D17" s="217">
        <v>0</v>
      </c>
      <c r="E17" s="135">
        <f t="shared" si="1"/>
      </c>
      <c r="F17" s="135">
        <v>0</v>
      </c>
      <c r="G17" s="217">
        <v>0</v>
      </c>
      <c r="H17" s="136">
        <f t="shared" si="2"/>
      </c>
      <c r="I17" s="141">
        <f aca="true" t="shared" si="3" ref="I17:I22">B17+J17</f>
        <v>373.1</v>
      </c>
      <c r="J17" s="148">
        <f aca="true" t="shared" si="4" ref="J17:J22">C17-D17</f>
        <v>0</v>
      </c>
      <c r="K17" s="142"/>
      <c r="M17" s="139"/>
      <c r="N17" s="139"/>
      <c r="O17" s="140"/>
    </row>
    <row r="18" spans="1:15" s="19" customFormat="1" ht="16.5">
      <c r="A18" s="321" t="s">
        <v>20</v>
      </c>
      <c r="B18" s="209">
        <v>3398.6</v>
      </c>
      <c r="C18" s="135">
        <v>2543.9</v>
      </c>
      <c r="D18" s="217">
        <v>1839.7</v>
      </c>
      <c r="E18" s="135">
        <f t="shared" si="1"/>
        <v>72.31809426471166</v>
      </c>
      <c r="F18" s="135">
        <v>866.1</v>
      </c>
      <c r="G18" s="217">
        <v>979</v>
      </c>
      <c r="H18" s="136">
        <f t="shared" si="2"/>
        <v>113.03544625331948</v>
      </c>
      <c r="I18" s="141">
        <f>B18+J18</f>
        <v>4102.8</v>
      </c>
      <c r="J18" s="148">
        <f t="shared" si="4"/>
        <v>704.2</v>
      </c>
      <c r="M18" s="139"/>
      <c r="N18" s="139"/>
      <c r="O18" s="140"/>
    </row>
    <row r="19" spans="1:15" s="19" customFormat="1" ht="16.5">
      <c r="A19" s="321" t="s">
        <v>62</v>
      </c>
      <c r="B19" s="209">
        <v>18764.3</v>
      </c>
      <c r="C19" s="135">
        <v>4080.3</v>
      </c>
      <c r="D19" s="217">
        <v>4755.6</v>
      </c>
      <c r="E19" s="135">
        <f t="shared" si="1"/>
        <v>116.55025365781928</v>
      </c>
      <c r="F19" s="135">
        <v>1538.3</v>
      </c>
      <c r="G19" s="217">
        <v>3802.7</v>
      </c>
      <c r="H19" s="136">
        <f t="shared" si="2"/>
        <v>247.20145615289604</v>
      </c>
      <c r="I19" s="141">
        <f t="shared" si="3"/>
        <v>18089</v>
      </c>
      <c r="J19" s="148">
        <f>C19-D19</f>
        <v>-675.3000000000002</v>
      </c>
      <c r="K19" s="138"/>
      <c r="M19" s="139"/>
      <c r="N19" s="139"/>
      <c r="O19" s="140"/>
    </row>
    <row r="20" spans="1:15" s="19" customFormat="1" ht="16.5">
      <c r="A20" s="322" t="s">
        <v>59</v>
      </c>
      <c r="B20" s="209">
        <v>1393.5</v>
      </c>
      <c r="C20" s="213">
        <v>315.3</v>
      </c>
      <c r="D20" s="214">
        <v>78.8</v>
      </c>
      <c r="E20" s="135">
        <f t="shared" si="1"/>
        <v>24.992071043450682</v>
      </c>
      <c r="F20" s="213">
        <v>114.9</v>
      </c>
      <c r="G20" s="214">
        <v>0</v>
      </c>
      <c r="H20" s="186">
        <f>IF(F20=0,"",G20/F20*100)</f>
        <v>0</v>
      </c>
      <c r="I20" s="137">
        <f>B20+J20</f>
        <v>1630</v>
      </c>
      <c r="J20" s="148">
        <f>C20-D20</f>
        <v>236.5</v>
      </c>
      <c r="K20" s="138"/>
      <c r="M20" s="139"/>
      <c r="N20" s="139"/>
      <c r="O20" s="140"/>
    </row>
    <row r="21" spans="1:15" s="19" customFormat="1" ht="17.25" customHeight="1">
      <c r="A21" s="323" t="s">
        <v>67</v>
      </c>
      <c r="B21" s="209">
        <v>334.4</v>
      </c>
      <c r="C21" s="143">
        <v>384</v>
      </c>
      <c r="D21" s="216">
        <v>346.3</v>
      </c>
      <c r="E21" s="135">
        <f t="shared" si="1"/>
        <v>90.18229166666667</v>
      </c>
      <c r="F21" s="143">
        <v>0</v>
      </c>
      <c r="G21" s="212">
        <v>0</v>
      </c>
      <c r="H21" s="202">
        <f>IF(F21=0,"",G21/F21*100)</f>
      </c>
      <c r="I21" s="141">
        <f t="shared" si="3"/>
        <v>372.09999999999997</v>
      </c>
      <c r="J21" s="148">
        <f t="shared" si="4"/>
        <v>37.69999999999999</v>
      </c>
      <c r="M21" s="139"/>
      <c r="N21" s="139"/>
      <c r="O21" s="140"/>
    </row>
    <row r="22" spans="1:15" s="19" customFormat="1" ht="17.25" thickBot="1">
      <c r="A22" s="324" t="s">
        <v>68</v>
      </c>
      <c r="B22" s="210">
        <v>126.7</v>
      </c>
      <c r="C22" s="218">
        <v>0</v>
      </c>
      <c r="D22" s="219">
        <v>0</v>
      </c>
      <c r="E22" s="146">
        <f t="shared" si="1"/>
      </c>
      <c r="F22" s="218"/>
      <c r="G22" s="220"/>
      <c r="H22" s="200">
        <f>IF(F22=0,"",G22/F22*100)</f>
      </c>
      <c r="I22" s="147">
        <f t="shared" si="3"/>
        <v>126.7</v>
      </c>
      <c r="J22" s="146">
        <f t="shared" si="4"/>
        <v>0</v>
      </c>
      <c r="M22" s="139"/>
      <c r="N22" s="139"/>
      <c r="O22" s="140"/>
    </row>
    <row r="23" spans="1:8" ht="12" customHeight="1">
      <c r="A23" s="19"/>
      <c r="D23" s="18" t="s">
        <v>54</v>
      </c>
      <c r="H23" s="18" t="s">
        <v>54</v>
      </c>
    </row>
    <row r="24" spans="1:10" ht="12.75" hidden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</row>
    <row r="25" spans="1:10" ht="18.75">
      <c r="A25" s="203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2.75">
      <c r="A26" s="71"/>
      <c r="B26" s="71"/>
      <c r="C26" s="71"/>
      <c r="D26" s="280"/>
      <c r="E26" s="71"/>
      <c r="F26" s="71"/>
      <c r="G26" s="71"/>
      <c r="H26" s="71"/>
      <c r="I26" s="71"/>
      <c r="J26" s="71"/>
    </row>
    <row r="27" spans="1:10" ht="12.75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2.75">
      <c r="A28" s="71"/>
      <c r="B28" s="72"/>
      <c r="C28" s="71"/>
      <c r="D28" s="71"/>
      <c r="E28" s="71"/>
      <c r="F28" s="71"/>
      <c r="G28" s="71"/>
      <c r="H28" s="71"/>
      <c r="I28" s="71"/>
      <c r="J28" s="71"/>
    </row>
    <row r="29" spans="1:10" ht="12.75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2.75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2.75">
      <c r="A31" s="71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2.75">
      <c r="A32" s="71"/>
      <c r="B32" s="71"/>
      <c r="C32" s="73"/>
      <c r="D32" s="73"/>
      <c r="E32" s="71"/>
      <c r="F32" s="71"/>
      <c r="G32" s="71"/>
      <c r="H32" s="71"/>
      <c r="I32" s="71"/>
      <c r="J32" s="71"/>
    </row>
    <row r="33" spans="1:10" ht="12.75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2.75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2.75">
      <c r="A35" s="71"/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12.7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2.7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2.75">
      <c r="A38" s="71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2.75">
      <c r="A39" s="71"/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2.7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2.75">
      <c r="A41" s="71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2.75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2.75">
      <c r="A43" s="71"/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12.75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2.7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12.75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ht="12.75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ht="12.75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12.7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12.75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ht="12.75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12.75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12.75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ht="12.75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/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12.75">
      <c r="A62" s="71"/>
      <c r="B62" s="71"/>
      <c r="C62" s="71"/>
      <c r="D62" s="71"/>
      <c r="E62" s="71"/>
      <c r="F62" s="71"/>
      <c r="G62" s="71"/>
      <c r="H62" s="71"/>
      <c r="I62" s="71"/>
      <c r="J62" s="71"/>
    </row>
    <row r="63" spans="1:10" ht="12.75">
      <c r="A63" s="71"/>
      <c r="B63" s="71"/>
      <c r="C63" s="71"/>
      <c r="D63" s="71"/>
      <c r="E63" s="71"/>
      <c r="F63" s="71"/>
      <c r="G63" s="71"/>
      <c r="H63" s="71"/>
      <c r="I63" s="71"/>
      <c r="J63" s="71"/>
    </row>
  </sheetData>
  <sheetProtection/>
  <mergeCells count="10">
    <mergeCell ref="A24:J24"/>
    <mergeCell ref="A1:J1"/>
    <mergeCell ref="A2:J2"/>
    <mergeCell ref="A3:J3"/>
    <mergeCell ref="A4:J4"/>
    <mergeCell ref="I5:J5"/>
    <mergeCell ref="A5:A7"/>
    <mergeCell ref="B5:B6"/>
    <mergeCell ref="C5:E5"/>
    <mergeCell ref="F5:H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6"/>
  <sheetViews>
    <sheetView showGridLines="0" view="pageBreakPreview" zoomScale="85" zoomScaleNormal="75" zoomScaleSheetLayoutView="85" zoomScalePageLayoutView="0" workbookViewId="0" topLeftCell="A13">
      <selection activeCell="A22" sqref="A22"/>
    </sheetView>
  </sheetViews>
  <sheetFormatPr defaultColWidth="9.00390625" defaultRowHeight="12.75"/>
  <cols>
    <col min="1" max="1" width="36.375" style="1" customWidth="1"/>
    <col min="2" max="2" width="14.875" style="1" customWidth="1"/>
    <col min="3" max="3" width="12.00390625" style="1" customWidth="1"/>
    <col min="4" max="4" width="11.25390625" style="1" customWidth="1"/>
    <col min="5" max="5" width="10.375" style="1" customWidth="1"/>
    <col min="6" max="6" width="11.625" style="1" customWidth="1"/>
    <col min="7" max="7" width="11.875" style="1" customWidth="1"/>
    <col min="8" max="8" width="10.25390625" style="1" customWidth="1"/>
    <col min="9" max="9" width="12.625" style="1" customWidth="1"/>
    <col min="10" max="10" width="12.125" style="1" customWidth="1"/>
    <col min="11" max="13" width="9.125" style="1" customWidth="1"/>
    <col min="14" max="14" width="9.875" style="1" bestFit="1" customWidth="1"/>
    <col min="15" max="16384" width="9.125" style="1" customWidth="1"/>
  </cols>
  <sheetData>
    <row r="1" spans="1:10" s="52" customFormat="1" ht="15.75">
      <c r="A1" s="408" t="s">
        <v>14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52" customFormat="1" ht="15.75">
      <c r="A2" s="408" t="s">
        <v>44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s="52" customFormat="1" ht="15.75">
      <c r="A3" s="408" t="s">
        <v>15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1" s="52" customFormat="1" ht="15" customHeight="1" thickBot="1">
      <c r="A4" s="417" t="s">
        <v>73</v>
      </c>
      <c r="B4" s="417"/>
      <c r="C4" s="417"/>
      <c r="D4" s="417"/>
      <c r="E4" s="417"/>
      <c r="F4" s="417"/>
      <c r="G4" s="417"/>
      <c r="H4" s="417"/>
      <c r="I4" s="417"/>
      <c r="J4" s="109" t="s">
        <v>3</v>
      </c>
      <c r="K4" s="103"/>
    </row>
    <row r="5" spans="1:10" s="52" customFormat="1" ht="18" customHeight="1" thickBot="1">
      <c r="A5" s="341" t="s">
        <v>4</v>
      </c>
      <c r="B5" s="344" t="s">
        <v>100</v>
      </c>
      <c r="C5" s="414" t="s">
        <v>98</v>
      </c>
      <c r="D5" s="415"/>
      <c r="E5" s="415"/>
      <c r="F5" s="415"/>
      <c r="G5" s="415"/>
      <c r="H5" s="416"/>
      <c r="I5" s="357" t="s">
        <v>108</v>
      </c>
      <c r="J5" s="409" t="s">
        <v>77</v>
      </c>
    </row>
    <row r="6" spans="1:10" s="52" customFormat="1" ht="13.5" customHeight="1" thickBot="1">
      <c r="A6" s="342"/>
      <c r="B6" s="345"/>
      <c r="C6" s="412" t="s">
        <v>7</v>
      </c>
      <c r="D6" s="357" t="s">
        <v>8</v>
      </c>
      <c r="E6" s="420" t="s">
        <v>6</v>
      </c>
      <c r="F6" s="414" t="s">
        <v>102</v>
      </c>
      <c r="G6" s="418"/>
      <c r="H6" s="419"/>
      <c r="I6" s="411"/>
      <c r="J6" s="410"/>
    </row>
    <row r="7" spans="1:10" s="52" customFormat="1" ht="27" customHeight="1" thickBot="1">
      <c r="A7" s="342"/>
      <c r="B7" s="345"/>
      <c r="C7" s="413"/>
      <c r="D7" s="358"/>
      <c r="E7" s="411"/>
      <c r="F7" s="299" t="s">
        <v>7</v>
      </c>
      <c r="G7" s="300" t="s">
        <v>8</v>
      </c>
      <c r="H7" s="298" t="s">
        <v>6</v>
      </c>
      <c r="I7" s="411"/>
      <c r="J7" s="410"/>
    </row>
    <row r="8" spans="1:120" s="52" customFormat="1" ht="30" customHeight="1" thickBot="1">
      <c r="A8" s="104" t="s">
        <v>43</v>
      </c>
      <c r="B8" s="3">
        <f>B9+B10+B11+B12+B13+B14</f>
        <v>213.7322</v>
      </c>
      <c r="C8" s="181">
        <f>C9+C10+C11+C12+C13+C14</f>
        <v>223.74620000000002</v>
      </c>
      <c r="D8" s="3">
        <f>D9+D10+D11+D12+D13+D14</f>
        <v>156.77710000000002</v>
      </c>
      <c r="E8" s="3">
        <f aca="true" t="shared" si="0" ref="E8:E21">IF(C8=0,"",D8/C8*100)</f>
        <v>70.06916765513783</v>
      </c>
      <c r="F8" s="185">
        <f>SUM(F9:F14)</f>
        <v>74.19449999999999</v>
      </c>
      <c r="G8" s="301">
        <f>SUM(G9:G14)</f>
        <v>60.4527</v>
      </c>
      <c r="H8" s="3">
        <f>IF(F8=0,"",G8/F8*100)</f>
        <v>81.4786810343085</v>
      </c>
      <c r="I8" s="40">
        <f>B8+C8-D8</f>
        <v>280.7013</v>
      </c>
      <c r="J8" s="41">
        <f>I8-B8</f>
        <v>66.9691</v>
      </c>
      <c r="K8" s="51"/>
      <c r="L8" s="70"/>
      <c r="M8" s="70"/>
      <c r="N8" s="67"/>
      <c r="O8" s="70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</row>
    <row r="9" spans="1:120" s="52" customFormat="1" ht="36" customHeight="1">
      <c r="A9" s="259" t="s">
        <v>10</v>
      </c>
      <c r="B9" s="8">
        <v>-2.8171</v>
      </c>
      <c r="C9" s="264">
        <v>31.6785</v>
      </c>
      <c r="D9" s="265">
        <v>19.4935</v>
      </c>
      <c r="E9" s="8">
        <f t="shared" si="0"/>
        <v>61.53542623545939</v>
      </c>
      <c r="F9" s="264">
        <v>7.9337</v>
      </c>
      <c r="G9" s="265">
        <v>4.623</v>
      </c>
      <c r="H9" s="17">
        <f aca="true" t="shared" si="1" ref="H9:H21">IF(F9=0,"",G9/F9*100)</f>
        <v>58.2704160732067</v>
      </c>
      <c r="I9" s="48">
        <f aca="true" t="shared" si="2" ref="I9:I21">B9+C9-D9</f>
        <v>9.367899999999999</v>
      </c>
      <c r="J9" s="61">
        <f>C9-D9</f>
        <v>12.184999999999999</v>
      </c>
      <c r="K9" s="51"/>
      <c r="L9" s="70"/>
      <c r="M9" s="70"/>
      <c r="N9" s="108"/>
      <c r="O9" s="70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spans="1:120" s="52" customFormat="1" ht="36.75" customHeight="1">
      <c r="A10" s="260" t="s">
        <v>11</v>
      </c>
      <c r="B10" s="9">
        <v>-1.5375</v>
      </c>
      <c r="C10" s="264">
        <v>6.6431</v>
      </c>
      <c r="D10" s="265">
        <v>3.1426</v>
      </c>
      <c r="E10" s="8">
        <f t="shared" si="0"/>
        <v>47.30622751426292</v>
      </c>
      <c r="F10" s="264">
        <v>0.764</v>
      </c>
      <c r="G10" s="265">
        <v>0.241</v>
      </c>
      <c r="H10" s="8">
        <f t="shared" si="1"/>
        <v>31.544502617801047</v>
      </c>
      <c r="I10" s="48">
        <f>B10+C10-D10</f>
        <v>1.9629999999999992</v>
      </c>
      <c r="J10" s="61">
        <f>C10-D10</f>
        <v>3.5004999999999997</v>
      </c>
      <c r="K10" s="51"/>
      <c r="L10" s="70"/>
      <c r="M10" s="70"/>
      <c r="N10" s="108"/>
      <c r="O10" s="70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</row>
    <row r="11" spans="1:120" s="52" customFormat="1" ht="24" customHeight="1">
      <c r="A11" s="260" t="s">
        <v>71</v>
      </c>
      <c r="B11" s="9">
        <v>208.2176</v>
      </c>
      <c r="C11" s="264">
        <v>160.6741</v>
      </c>
      <c r="D11" s="264">
        <v>111.1845</v>
      </c>
      <c r="E11" s="8">
        <f t="shared" si="0"/>
        <v>69.19876943452616</v>
      </c>
      <c r="F11" s="264">
        <v>53.8951</v>
      </c>
      <c r="G11" s="264">
        <v>44.2258</v>
      </c>
      <c r="H11" s="8">
        <f t="shared" si="1"/>
        <v>82.05903690688022</v>
      </c>
      <c r="I11" s="48">
        <f t="shared" si="2"/>
        <v>257.7072</v>
      </c>
      <c r="J11" s="62">
        <f aca="true" t="shared" si="3" ref="J11:J21">I11-B11</f>
        <v>49.489599999999996</v>
      </c>
      <c r="K11" s="51"/>
      <c r="L11" s="70"/>
      <c r="M11" s="70"/>
      <c r="N11" s="108"/>
      <c r="O11" s="70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</row>
    <row r="12" spans="1:120" s="52" customFormat="1" ht="18.75" customHeight="1">
      <c r="A12" s="260" t="s">
        <v>0</v>
      </c>
      <c r="B12" s="314">
        <v>-0.0116</v>
      </c>
      <c r="C12" s="264">
        <v>4.8608</v>
      </c>
      <c r="D12" s="265">
        <v>4.8608</v>
      </c>
      <c r="E12" s="8">
        <f t="shared" si="0"/>
        <v>100</v>
      </c>
      <c r="F12" s="264">
        <v>2.7965</v>
      </c>
      <c r="G12" s="265">
        <v>2.7965</v>
      </c>
      <c r="H12" s="9">
        <f t="shared" si="1"/>
        <v>100</v>
      </c>
      <c r="I12" s="48">
        <f t="shared" si="2"/>
        <v>-0.01159999999999961</v>
      </c>
      <c r="J12" s="62">
        <f t="shared" si="3"/>
        <v>3.885780586188048E-16</v>
      </c>
      <c r="K12" s="51"/>
      <c r="L12" s="70"/>
      <c r="M12" s="70"/>
      <c r="N12" s="108"/>
      <c r="O12" s="70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</row>
    <row r="13" spans="1:120" s="52" customFormat="1" ht="20.25" customHeight="1">
      <c r="A13" s="260" t="s">
        <v>1</v>
      </c>
      <c r="B13" s="314">
        <v>0.0147</v>
      </c>
      <c r="C13" s="264">
        <v>9.8534</v>
      </c>
      <c r="D13" s="265">
        <v>9.8534</v>
      </c>
      <c r="E13" s="8">
        <f t="shared" si="0"/>
        <v>100</v>
      </c>
      <c r="F13" s="264">
        <v>5.4592</v>
      </c>
      <c r="G13" s="265">
        <v>5.4592</v>
      </c>
      <c r="H13" s="9">
        <f t="shared" si="1"/>
        <v>100</v>
      </c>
      <c r="I13" s="48">
        <f t="shared" si="2"/>
        <v>0.014699999999999491</v>
      </c>
      <c r="J13" s="62">
        <f t="shared" si="3"/>
        <v>-5.082739784612045E-16</v>
      </c>
      <c r="K13" s="51"/>
      <c r="L13" s="70"/>
      <c r="M13" s="70"/>
      <c r="N13" s="108"/>
      <c r="O13" s="70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</row>
    <row r="14" spans="1:120" s="52" customFormat="1" ht="19.5" customHeight="1" thickBot="1">
      <c r="A14" s="333" t="s">
        <v>60</v>
      </c>
      <c r="B14" s="303">
        <v>9.8661</v>
      </c>
      <c r="C14" s="264">
        <v>10.0363</v>
      </c>
      <c r="D14" s="265">
        <v>8.2423</v>
      </c>
      <c r="E14" s="8">
        <f t="shared" si="0"/>
        <v>82.12488666141905</v>
      </c>
      <c r="F14" s="264">
        <v>3.346</v>
      </c>
      <c r="G14" s="265">
        <v>3.1072</v>
      </c>
      <c r="H14" s="32">
        <f t="shared" si="1"/>
        <v>92.86312014345486</v>
      </c>
      <c r="I14" s="63">
        <f t="shared" si="2"/>
        <v>11.6601</v>
      </c>
      <c r="J14" s="64">
        <f t="shared" si="3"/>
        <v>1.7940000000000005</v>
      </c>
      <c r="K14" s="51"/>
      <c r="L14" s="70"/>
      <c r="M14" s="70"/>
      <c r="N14" s="108"/>
      <c r="O14" s="70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</row>
    <row r="15" spans="1:120" s="52" customFormat="1" ht="36.75" customHeight="1" thickBot="1">
      <c r="A15" s="318" t="s">
        <v>56</v>
      </c>
      <c r="B15" s="40">
        <f>SUM(B16:B21)</f>
        <v>181.18970000000002</v>
      </c>
      <c r="C15" s="3">
        <f>SUM(C16:C21)</f>
        <v>168.0817</v>
      </c>
      <c r="D15" s="41">
        <f>SUM(D16:D21)</f>
        <v>112.7221</v>
      </c>
      <c r="E15" s="3">
        <f t="shared" si="0"/>
        <v>67.06387429446514</v>
      </c>
      <c r="F15" s="301">
        <f>F16+F17+F18+F19+F20+F21</f>
        <v>59.51070000000001</v>
      </c>
      <c r="G15" s="185">
        <f>G16+G17+G18+G19+G20+G21</f>
        <v>46.14660000000001</v>
      </c>
      <c r="H15" s="3">
        <f>IF(F15=0,"",G15/F15*100)</f>
        <v>77.54336615096109</v>
      </c>
      <c r="I15" s="42">
        <f t="shared" si="2"/>
        <v>236.54930000000002</v>
      </c>
      <c r="J15" s="41">
        <f t="shared" si="3"/>
        <v>55.3596</v>
      </c>
      <c r="L15" s="70"/>
      <c r="M15" s="70"/>
      <c r="N15" s="108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</row>
    <row r="16" spans="1:120" s="52" customFormat="1" ht="37.5" customHeight="1">
      <c r="A16" s="334" t="s">
        <v>10</v>
      </c>
      <c r="B16" s="304">
        <v>-1.843</v>
      </c>
      <c r="C16" s="264">
        <v>7.5099</v>
      </c>
      <c r="D16" s="265">
        <v>2.5745</v>
      </c>
      <c r="E16" s="76">
        <f t="shared" si="0"/>
        <v>34.281415198604506</v>
      </c>
      <c r="F16" s="264">
        <v>0.1409</v>
      </c>
      <c r="G16" s="265">
        <v>0</v>
      </c>
      <c r="H16" s="17">
        <f t="shared" si="1"/>
        <v>0</v>
      </c>
      <c r="I16" s="66">
        <f>B16+C16-D16</f>
        <v>3.0924</v>
      </c>
      <c r="J16" s="17">
        <f t="shared" si="3"/>
        <v>4.9354</v>
      </c>
      <c r="L16" s="70"/>
      <c r="M16" s="70"/>
      <c r="N16" s="108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</row>
    <row r="17" spans="1:120" s="52" customFormat="1" ht="33.75" customHeight="1">
      <c r="A17" s="260" t="s">
        <v>11</v>
      </c>
      <c r="B17" s="305">
        <v>-0.9982</v>
      </c>
      <c r="C17" s="264">
        <v>4.47</v>
      </c>
      <c r="D17" s="265">
        <v>2.0864</v>
      </c>
      <c r="E17" s="9">
        <f t="shared" si="0"/>
        <v>46.67561521252796</v>
      </c>
      <c r="F17" s="264">
        <v>0.1601</v>
      </c>
      <c r="G17" s="265">
        <v>0</v>
      </c>
      <c r="H17" s="9">
        <f t="shared" si="1"/>
        <v>0</v>
      </c>
      <c r="I17" s="48">
        <f t="shared" si="2"/>
        <v>1.3854000000000002</v>
      </c>
      <c r="J17" s="9">
        <f t="shared" si="3"/>
        <v>2.3836000000000004</v>
      </c>
      <c r="L17" s="70"/>
      <c r="M17" s="70"/>
      <c r="N17" s="10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spans="1:120" s="52" customFormat="1" ht="25.5" customHeight="1">
      <c r="A18" s="260" t="s">
        <v>71</v>
      </c>
      <c r="B18" s="306">
        <v>175.7814</v>
      </c>
      <c r="C18" s="264">
        <v>133.6539</v>
      </c>
      <c r="D18" s="265">
        <v>86.9929</v>
      </c>
      <c r="E18" s="65">
        <f t="shared" si="0"/>
        <v>65.08818672706147</v>
      </c>
      <c r="F18" s="264">
        <v>48.1361</v>
      </c>
      <c r="G18" s="265">
        <v>35.3988</v>
      </c>
      <c r="H18" s="9">
        <f t="shared" si="1"/>
        <v>73.53898633250306</v>
      </c>
      <c r="I18" s="48">
        <f t="shared" si="2"/>
        <v>222.44239999999996</v>
      </c>
      <c r="J18" s="9">
        <f t="shared" si="3"/>
        <v>46.66099999999997</v>
      </c>
      <c r="L18" s="70"/>
      <c r="M18" s="70"/>
      <c r="N18" s="108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</row>
    <row r="19" spans="1:120" s="52" customFormat="1" ht="22.5" customHeight="1">
      <c r="A19" s="260" t="s">
        <v>0</v>
      </c>
      <c r="B19" s="306">
        <v>0</v>
      </c>
      <c r="C19" s="264">
        <v>4.8608</v>
      </c>
      <c r="D19" s="265">
        <v>4.8608</v>
      </c>
      <c r="E19" s="9">
        <f t="shared" si="0"/>
        <v>100</v>
      </c>
      <c r="F19" s="264">
        <v>2.7965</v>
      </c>
      <c r="G19" s="265">
        <v>2.7965</v>
      </c>
      <c r="H19" s="9">
        <f t="shared" si="1"/>
        <v>100</v>
      </c>
      <c r="I19" s="48">
        <f t="shared" si="2"/>
        <v>0</v>
      </c>
      <c r="J19" s="9">
        <f t="shared" si="3"/>
        <v>0</v>
      </c>
      <c r="L19" s="70"/>
      <c r="M19" s="70"/>
      <c r="N19" s="108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</row>
    <row r="20" spans="1:120" s="52" customFormat="1" ht="22.5" customHeight="1">
      <c r="A20" s="260" t="s">
        <v>1</v>
      </c>
      <c r="B20" s="306">
        <v>0</v>
      </c>
      <c r="C20" s="264">
        <v>9.755</v>
      </c>
      <c r="D20" s="265">
        <v>9.755</v>
      </c>
      <c r="E20" s="65">
        <f t="shared" si="0"/>
        <v>100</v>
      </c>
      <c r="F20" s="264">
        <v>5.3937</v>
      </c>
      <c r="G20" s="265">
        <v>5.3937</v>
      </c>
      <c r="H20" s="9">
        <f t="shared" si="1"/>
        <v>100</v>
      </c>
      <c r="I20" s="48">
        <f t="shared" si="2"/>
        <v>0</v>
      </c>
      <c r="J20" s="9">
        <f t="shared" si="3"/>
        <v>0</v>
      </c>
      <c r="K20" s="52" t="s">
        <v>54</v>
      </c>
      <c r="L20" s="70"/>
      <c r="M20" s="70"/>
      <c r="N20" s="108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1:121" s="53" customFormat="1" ht="21.75" customHeight="1" thickBot="1">
      <c r="A21" s="261" t="s">
        <v>60</v>
      </c>
      <c r="B21" s="307">
        <v>8.2495</v>
      </c>
      <c r="C21" s="296">
        <v>7.8321</v>
      </c>
      <c r="D21" s="297">
        <v>6.4525</v>
      </c>
      <c r="E21" s="32">
        <f t="shared" si="0"/>
        <v>82.38531172993194</v>
      </c>
      <c r="F21" s="296">
        <v>2.8834</v>
      </c>
      <c r="G21" s="297">
        <v>2.5576</v>
      </c>
      <c r="H21" s="32">
        <f t="shared" si="1"/>
        <v>88.7008392869529</v>
      </c>
      <c r="I21" s="49">
        <f t="shared" si="2"/>
        <v>9.629099999999998</v>
      </c>
      <c r="J21" s="32">
        <f t="shared" si="3"/>
        <v>1.3795999999999982</v>
      </c>
      <c r="K21" s="67"/>
      <c r="L21" s="70"/>
      <c r="M21" s="70"/>
      <c r="N21" s="108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</row>
    <row r="22" spans="4:7" ht="19.5" customHeight="1">
      <c r="D22" s="68"/>
      <c r="E22" s="69"/>
      <c r="F22" s="68"/>
      <c r="G22" s="1" t="s">
        <v>54</v>
      </c>
    </row>
    <row r="23" spans="4:6" ht="24" customHeight="1">
      <c r="D23" s="68" t="s">
        <v>54</v>
      </c>
      <c r="E23" s="68"/>
      <c r="F23" s="68"/>
    </row>
    <row r="26" spans="3:8" ht="15">
      <c r="C26" s="12"/>
      <c r="D26" s="12"/>
      <c r="H26" s="1" t="s">
        <v>54</v>
      </c>
    </row>
  </sheetData>
  <sheetProtection/>
  <mergeCells count="13">
    <mergeCell ref="A4:I4"/>
    <mergeCell ref="F6:H6"/>
    <mergeCell ref="E6:E7"/>
    <mergeCell ref="A1:J1"/>
    <mergeCell ref="A2:J2"/>
    <mergeCell ref="A3:J3"/>
    <mergeCell ref="J5:J7"/>
    <mergeCell ref="I5:I7"/>
    <mergeCell ref="A5:A7"/>
    <mergeCell ref="B5:B7"/>
    <mergeCell ref="C6:C7"/>
    <mergeCell ref="D6:D7"/>
    <mergeCell ref="C5:H5"/>
  </mergeCells>
  <printOptions horizontalCentered="1"/>
  <pageMargins left="0.17" right="0.17" top="0.74" bottom="0.11" header="0.12" footer="0.11"/>
  <pageSetup horizontalDpi="600" verticalDpi="600" orientation="landscape" paperSize="9" r:id="rId1"/>
  <ignoredErrors>
    <ignoredError sqref="H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SheetLayoutView="100" zoomScalePageLayoutView="0" workbookViewId="0" topLeftCell="A1">
      <selection activeCell="A22" sqref="A22:J22"/>
    </sheetView>
  </sheetViews>
  <sheetFormatPr defaultColWidth="9.00390625" defaultRowHeight="12.75"/>
  <cols>
    <col min="1" max="1" width="32.25390625" style="5" customWidth="1"/>
    <col min="2" max="2" width="17.25390625" style="5" customWidth="1"/>
    <col min="3" max="3" width="10.375" style="5" customWidth="1"/>
    <col min="4" max="4" width="12.125" style="5" customWidth="1"/>
    <col min="5" max="5" width="9.625" style="5" customWidth="1"/>
    <col min="6" max="6" width="9.875" style="5" customWidth="1"/>
    <col min="7" max="7" width="10.875" style="5" customWidth="1"/>
    <col min="8" max="8" width="8.75390625" style="5" customWidth="1"/>
    <col min="9" max="9" width="11.875" style="5" customWidth="1"/>
    <col min="10" max="11" width="13.25390625" style="5" customWidth="1"/>
    <col min="12" max="16384" width="9.125" style="5" customWidth="1"/>
  </cols>
  <sheetData>
    <row r="1" spans="1:10" s="55" customFormat="1" ht="15.75">
      <c r="A1" s="408" t="s">
        <v>74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55" customFormat="1" ht="15.75">
      <c r="A2" s="408" t="s">
        <v>75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s="55" customFormat="1" ht="15.75">
      <c r="A3" s="408" t="s">
        <v>15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1" s="55" customFormat="1" ht="16.5" thickBot="1">
      <c r="A4" s="101"/>
      <c r="B4" s="431" t="s">
        <v>9</v>
      </c>
      <c r="C4" s="431"/>
      <c r="D4" s="431"/>
      <c r="E4" s="431"/>
      <c r="F4" s="431"/>
      <c r="G4" s="431"/>
      <c r="H4" s="431"/>
      <c r="J4" s="102" t="s">
        <v>3</v>
      </c>
      <c r="K4" s="103"/>
    </row>
    <row r="5" spans="1:10" s="55" customFormat="1" ht="21.75" customHeight="1" thickBot="1">
      <c r="A5" s="341" t="s">
        <v>4</v>
      </c>
      <c r="B5" s="344" t="s">
        <v>100</v>
      </c>
      <c r="C5" s="423" t="s">
        <v>98</v>
      </c>
      <c r="D5" s="424"/>
      <c r="E5" s="425"/>
      <c r="F5" s="424"/>
      <c r="G5" s="424"/>
      <c r="H5" s="426"/>
      <c r="I5" s="357" t="s">
        <v>108</v>
      </c>
      <c r="J5" s="429" t="s">
        <v>77</v>
      </c>
    </row>
    <row r="6" spans="1:10" s="55" customFormat="1" ht="13.5" customHeight="1" thickBot="1">
      <c r="A6" s="342"/>
      <c r="B6" s="345"/>
      <c r="C6" s="353" t="s">
        <v>7</v>
      </c>
      <c r="D6" s="355" t="s">
        <v>8</v>
      </c>
      <c r="E6" s="357" t="s">
        <v>6</v>
      </c>
      <c r="F6" s="427" t="s">
        <v>102</v>
      </c>
      <c r="G6" s="360"/>
      <c r="H6" s="428"/>
      <c r="I6" s="411"/>
      <c r="J6" s="430"/>
    </row>
    <row r="7" spans="1:10" s="55" customFormat="1" ht="28.5" customHeight="1" thickBot="1">
      <c r="A7" s="342"/>
      <c r="B7" s="345"/>
      <c r="C7" s="353"/>
      <c r="D7" s="355"/>
      <c r="E7" s="411"/>
      <c r="F7" s="94" t="s">
        <v>7</v>
      </c>
      <c r="G7" s="92" t="s">
        <v>8</v>
      </c>
      <c r="H7" s="93" t="s">
        <v>6</v>
      </c>
      <c r="I7" s="411"/>
      <c r="J7" s="430"/>
    </row>
    <row r="8" spans="1:12" s="55" customFormat="1" ht="24.75" customHeight="1" thickBot="1">
      <c r="A8" s="104" t="s">
        <v>43</v>
      </c>
      <c r="B8" s="166">
        <f>B9+B10+B11+B12+B13+B14</f>
        <v>72.22200000000001</v>
      </c>
      <c r="C8" s="58">
        <f>C9+C10+C11+C12+C13+C14</f>
        <v>50.283</v>
      </c>
      <c r="D8" s="58">
        <f>SUM(D9:D14)</f>
        <v>45.0061</v>
      </c>
      <c r="E8" s="105">
        <f>IF(C8=0,"",D8/C8*100)</f>
        <v>89.50559831354535</v>
      </c>
      <c r="F8" s="58">
        <f>SUM(F9:F14)</f>
        <v>17.5316</v>
      </c>
      <c r="G8" s="58">
        <f>SUM(G9:G14)</f>
        <v>13.4054</v>
      </c>
      <c r="H8" s="20">
        <f>IF(F8=0,"",G8/F8*100)</f>
        <v>76.46421319217869</v>
      </c>
      <c r="I8" s="106">
        <f aca="true" t="shared" si="0" ref="I8:I13">B8+C8-D8</f>
        <v>77.4989</v>
      </c>
      <c r="J8" s="107">
        <f>I8-B8</f>
        <v>5.276899999999998</v>
      </c>
      <c r="K8" s="54"/>
      <c r="L8" s="54"/>
    </row>
    <row r="9" spans="1:16" s="55" customFormat="1" ht="33" customHeight="1">
      <c r="A9" s="259" t="s">
        <v>10</v>
      </c>
      <c r="B9" s="313">
        <v>0.0136</v>
      </c>
      <c r="C9" s="264">
        <v>3.2357</v>
      </c>
      <c r="D9" s="265">
        <v>1.6601</v>
      </c>
      <c r="E9" s="17">
        <f aca="true" t="shared" si="1" ref="E9:E21">IF(C9=0,"",D9/C9*100)</f>
        <v>51.305745279228596</v>
      </c>
      <c r="F9" s="264">
        <v>1.388</v>
      </c>
      <c r="G9" s="265">
        <v>0.4807</v>
      </c>
      <c r="H9" s="17">
        <f aca="true" t="shared" si="2" ref="H9:H20">IF(F9=0,"",G9/F9*100)</f>
        <v>34.632564841498564</v>
      </c>
      <c r="I9" s="43">
        <f t="shared" si="0"/>
        <v>1.5892</v>
      </c>
      <c r="J9" s="8">
        <f>C9-D9</f>
        <v>1.5756000000000001</v>
      </c>
      <c r="K9" s="54"/>
      <c r="L9" s="70"/>
      <c r="M9" s="70"/>
      <c r="N9" s="108"/>
      <c r="O9" s="80"/>
      <c r="P9" s="80"/>
    </row>
    <row r="10" spans="1:16" s="55" customFormat="1" ht="31.5" customHeight="1">
      <c r="A10" s="260" t="s">
        <v>11</v>
      </c>
      <c r="B10" s="314">
        <v>-0.0366</v>
      </c>
      <c r="C10" s="264">
        <v>1.6003</v>
      </c>
      <c r="D10" s="265">
        <v>0.786</v>
      </c>
      <c r="E10" s="9">
        <f t="shared" si="1"/>
        <v>49.11579078922702</v>
      </c>
      <c r="F10" s="264">
        <v>0.826</v>
      </c>
      <c r="G10" s="265">
        <v>0.5629</v>
      </c>
      <c r="H10" s="9">
        <f t="shared" si="2"/>
        <v>68.14769975786925</v>
      </c>
      <c r="I10" s="43">
        <f t="shared" si="0"/>
        <v>0.7777000000000001</v>
      </c>
      <c r="J10" s="9">
        <f>C10-D10</f>
        <v>0.8143</v>
      </c>
      <c r="K10" s="54"/>
      <c r="L10" s="70" t="s">
        <v>54</v>
      </c>
      <c r="M10" s="70"/>
      <c r="N10" s="108"/>
      <c r="O10" s="80"/>
      <c r="P10" s="80"/>
    </row>
    <row r="11" spans="1:16" s="55" customFormat="1" ht="19.5" customHeight="1">
      <c r="A11" s="260" t="s">
        <v>71</v>
      </c>
      <c r="B11" s="9">
        <v>64.7891</v>
      </c>
      <c r="C11" s="264">
        <v>34.0062</v>
      </c>
      <c r="D11" s="265">
        <v>33.558</v>
      </c>
      <c r="E11" s="9">
        <f t="shared" si="1"/>
        <v>98.68200504613864</v>
      </c>
      <c r="F11" s="264">
        <v>11.4877</v>
      </c>
      <c r="G11" s="265">
        <v>9.368</v>
      </c>
      <c r="H11" s="9">
        <f t="shared" si="2"/>
        <v>81.54809056643192</v>
      </c>
      <c r="I11" s="43">
        <f t="shared" si="0"/>
        <v>65.2373</v>
      </c>
      <c r="J11" s="9">
        <f>C11-D11</f>
        <v>0.44819999999999993</v>
      </c>
      <c r="K11" s="54"/>
      <c r="L11" s="70"/>
      <c r="M11" s="70"/>
      <c r="N11" s="108"/>
      <c r="O11" s="80"/>
      <c r="P11" s="80"/>
    </row>
    <row r="12" spans="1:16" s="55" customFormat="1" ht="17.25" customHeight="1">
      <c r="A12" s="335" t="s">
        <v>0</v>
      </c>
      <c r="B12" s="9">
        <v>-0.3947</v>
      </c>
      <c r="C12" s="264">
        <v>0.257</v>
      </c>
      <c r="D12" s="265">
        <v>0.4647</v>
      </c>
      <c r="E12" s="9">
        <f t="shared" si="1"/>
        <v>180.8171206225681</v>
      </c>
      <c r="F12" s="264">
        <v>0.0154</v>
      </c>
      <c r="G12" s="265">
        <v>0.2241</v>
      </c>
      <c r="H12" s="9">
        <f t="shared" si="2"/>
        <v>1455.194805194805</v>
      </c>
      <c r="I12" s="43">
        <f t="shared" si="0"/>
        <v>-0.6024</v>
      </c>
      <c r="J12" s="9">
        <f>I12-B12</f>
        <v>-0.20770000000000005</v>
      </c>
      <c r="K12" s="54"/>
      <c r="L12" s="70"/>
      <c r="M12" s="70" t="s">
        <v>96</v>
      </c>
      <c r="N12" s="108"/>
      <c r="O12" s="80"/>
      <c r="P12" s="80"/>
    </row>
    <row r="13" spans="1:16" s="55" customFormat="1" ht="18.75" customHeight="1">
      <c r="A13" s="260" t="s">
        <v>1</v>
      </c>
      <c r="B13" s="314">
        <v>-0.0211</v>
      </c>
      <c r="C13" s="264">
        <v>0.9926</v>
      </c>
      <c r="D13" s="265">
        <v>1.5357</v>
      </c>
      <c r="E13" s="9">
        <f t="shared" si="1"/>
        <v>154.71489018738666</v>
      </c>
      <c r="F13" s="264">
        <v>0.0731</v>
      </c>
      <c r="G13" s="265">
        <v>0.6242</v>
      </c>
      <c r="H13" s="9">
        <f>IF(F13=0,"",G13/F13*100)</f>
        <v>853.8987688098495</v>
      </c>
      <c r="I13" s="43">
        <f t="shared" si="0"/>
        <v>-0.5642</v>
      </c>
      <c r="J13" s="9">
        <f>C13-D13</f>
        <v>-0.5431</v>
      </c>
      <c r="K13" s="54"/>
      <c r="L13" s="70"/>
      <c r="M13" s="70"/>
      <c r="N13" s="108"/>
      <c r="O13" s="80"/>
      <c r="P13" s="80"/>
    </row>
    <row r="14" spans="1:16" s="55" customFormat="1" ht="18" customHeight="1" thickBot="1">
      <c r="A14" s="333" t="s">
        <v>60</v>
      </c>
      <c r="B14" s="303">
        <v>7.8717</v>
      </c>
      <c r="C14" s="264">
        <v>10.1912</v>
      </c>
      <c r="D14" s="265">
        <v>7.0016</v>
      </c>
      <c r="E14" s="32">
        <f t="shared" si="1"/>
        <v>68.7024099222859</v>
      </c>
      <c r="F14" s="264">
        <v>3.7414</v>
      </c>
      <c r="G14" s="265">
        <v>2.1455</v>
      </c>
      <c r="H14" s="32">
        <f t="shared" si="2"/>
        <v>57.3448441759769</v>
      </c>
      <c r="I14" s="44">
        <f aca="true" t="shared" si="3" ref="I14:I21">B14+C14-D14</f>
        <v>11.0613</v>
      </c>
      <c r="J14" s="45">
        <f>C14-D14</f>
        <v>3.1896000000000004</v>
      </c>
      <c r="K14" s="54"/>
      <c r="L14" s="70"/>
      <c r="M14" s="70"/>
      <c r="N14" s="108"/>
      <c r="O14" s="80"/>
      <c r="P14" s="80"/>
    </row>
    <row r="15" spans="1:16" s="55" customFormat="1" ht="30" customHeight="1" thickBot="1">
      <c r="A15" s="315" t="s">
        <v>76</v>
      </c>
      <c r="B15" s="46">
        <f>SUM(B16:B21)</f>
        <v>56.0608</v>
      </c>
      <c r="C15" s="56">
        <f>SUM(C16:C21)</f>
        <v>31.006699999999995</v>
      </c>
      <c r="D15" s="56">
        <f>SUM(D16:D21)</f>
        <v>26.184000000000005</v>
      </c>
      <c r="E15" s="57">
        <f t="shared" si="1"/>
        <v>84.4462648395347</v>
      </c>
      <c r="F15" s="58">
        <f>SUM(F16:F21)</f>
        <v>11.918800000000001</v>
      </c>
      <c r="G15" s="58">
        <f>SUM(G16:G21)</f>
        <v>9.040099999999999</v>
      </c>
      <c r="H15" s="20">
        <f t="shared" si="2"/>
        <v>75.84740074504143</v>
      </c>
      <c r="I15" s="47">
        <f t="shared" si="3"/>
        <v>60.88349999999999</v>
      </c>
      <c r="J15" s="20">
        <f aca="true" t="shared" si="4" ref="J15:J21">I15-B15</f>
        <v>4.82269999999999</v>
      </c>
      <c r="K15" s="54"/>
      <c r="L15" s="70"/>
      <c r="M15" s="70"/>
      <c r="N15" s="108"/>
      <c r="O15" s="80"/>
      <c r="P15" s="80"/>
    </row>
    <row r="16" spans="1:16" s="55" customFormat="1" ht="30.75" customHeight="1">
      <c r="A16" s="259" t="s">
        <v>10</v>
      </c>
      <c r="B16" s="316">
        <v>-0.0169</v>
      </c>
      <c r="C16" s="266">
        <v>1.6703</v>
      </c>
      <c r="D16" s="267">
        <v>0.7697</v>
      </c>
      <c r="E16" s="163">
        <f t="shared" si="1"/>
        <v>46.08154223792133</v>
      </c>
      <c r="F16" s="266">
        <v>0.8409</v>
      </c>
      <c r="G16" s="267">
        <v>0.2783</v>
      </c>
      <c r="H16" s="163">
        <f t="shared" si="2"/>
        <v>33.09549292424783</v>
      </c>
      <c r="I16" s="48">
        <f t="shared" si="3"/>
        <v>0.8836999999999999</v>
      </c>
      <c r="J16" s="48">
        <f t="shared" si="4"/>
        <v>0.9006</v>
      </c>
      <c r="K16" s="54"/>
      <c r="L16" s="70"/>
      <c r="M16" s="70"/>
      <c r="N16" s="108"/>
      <c r="O16" s="80"/>
      <c r="P16" s="80"/>
    </row>
    <row r="17" spans="1:16" s="55" customFormat="1" ht="32.25" customHeight="1">
      <c r="A17" s="260" t="s">
        <v>11</v>
      </c>
      <c r="B17" s="317">
        <v>-0.0387</v>
      </c>
      <c r="C17" s="268">
        <v>1.313</v>
      </c>
      <c r="D17" s="269">
        <v>0.6449</v>
      </c>
      <c r="E17" s="163">
        <f t="shared" si="1"/>
        <v>49.116527037319116</v>
      </c>
      <c r="F17" s="268">
        <v>0.7462</v>
      </c>
      <c r="G17" s="269">
        <v>0.5372</v>
      </c>
      <c r="H17" s="163">
        <f t="shared" si="2"/>
        <v>71.99142321093541</v>
      </c>
      <c r="I17" s="48">
        <f t="shared" si="3"/>
        <v>0.6294</v>
      </c>
      <c r="J17" s="48">
        <f t="shared" si="4"/>
        <v>0.6680999999999999</v>
      </c>
      <c r="K17" s="54"/>
      <c r="L17" s="70"/>
      <c r="M17" s="70"/>
      <c r="N17" s="108"/>
      <c r="O17" s="80"/>
      <c r="P17" s="80"/>
    </row>
    <row r="18" spans="1:16" s="55" customFormat="1" ht="18" customHeight="1">
      <c r="A18" s="260" t="s">
        <v>71</v>
      </c>
      <c r="B18" s="308">
        <v>50.3338</v>
      </c>
      <c r="C18" s="268">
        <v>20.1771</v>
      </c>
      <c r="D18" s="269">
        <v>19.0634</v>
      </c>
      <c r="E18" s="163">
        <f t="shared" si="1"/>
        <v>94.48037626814558</v>
      </c>
      <c r="F18" s="268">
        <v>7.6673</v>
      </c>
      <c r="G18" s="269">
        <v>6.2726</v>
      </c>
      <c r="H18" s="163">
        <f t="shared" si="2"/>
        <v>81.80976354127267</v>
      </c>
      <c r="I18" s="48">
        <f t="shared" si="3"/>
        <v>51.44749999999999</v>
      </c>
      <c r="J18" s="48">
        <f t="shared" si="4"/>
        <v>1.1136999999999944</v>
      </c>
      <c r="K18" s="54"/>
      <c r="L18" s="70"/>
      <c r="M18" s="70"/>
      <c r="N18" s="108"/>
      <c r="O18" s="80"/>
      <c r="P18" s="80"/>
    </row>
    <row r="19" spans="1:16" s="55" customFormat="1" ht="18" customHeight="1">
      <c r="A19" s="335" t="s">
        <v>0</v>
      </c>
      <c r="B19" s="308">
        <v>-0.1667</v>
      </c>
      <c r="C19" s="268">
        <v>0.2126</v>
      </c>
      <c r="D19" s="269">
        <v>0.4218</v>
      </c>
      <c r="E19" s="163">
        <f t="shared" si="1"/>
        <v>198.40075258701785</v>
      </c>
      <c r="F19" s="268">
        <v>0</v>
      </c>
      <c r="G19" s="269">
        <v>0.2092</v>
      </c>
      <c r="H19" s="163">
        <f t="shared" si="2"/>
      </c>
      <c r="I19" s="48">
        <f t="shared" si="3"/>
        <v>-0.3759</v>
      </c>
      <c r="J19" s="48">
        <f t="shared" si="4"/>
        <v>-0.20920000000000002</v>
      </c>
      <c r="K19" s="54"/>
      <c r="L19" s="70"/>
      <c r="M19" s="70"/>
      <c r="N19" s="108"/>
      <c r="O19" s="80"/>
      <c r="P19" s="80"/>
    </row>
    <row r="20" spans="1:16" s="55" customFormat="1" ht="18" customHeight="1">
      <c r="A20" s="259" t="s">
        <v>1</v>
      </c>
      <c r="B20" s="163">
        <v>-0.199</v>
      </c>
      <c r="C20" s="268">
        <v>0.7578</v>
      </c>
      <c r="D20" s="269">
        <v>1.3105</v>
      </c>
      <c r="E20" s="163">
        <f t="shared" si="1"/>
        <v>172.9348112958564</v>
      </c>
      <c r="F20" s="268">
        <v>0</v>
      </c>
      <c r="G20" s="269">
        <v>0.5527</v>
      </c>
      <c r="H20" s="163">
        <f t="shared" si="2"/>
      </c>
      <c r="I20" s="48">
        <f t="shared" si="3"/>
        <v>-0.7517</v>
      </c>
      <c r="J20" s="48">
        <f t="shared" si="4"/>
        <v>-0.5527</v>
      </c>
      <c r="K20" s="54"/>
      <c r="L20" s="70"/>
      <c r="M20" s="70"/>
      <c r="N20" s="108"/>
      <c r="O20" s="80"/>
      <c r="P20" s="80"/>
    </row>
    <row r="21" spans="1:16" s="55" customFormat="1" ht="18" customHeight="1" thickBot="1">
      <c r="A21" s="261" t="s">
        <v>60</v>
      </c>
      <c r="B21" s="309">
        <v>6.1483</v>
      </c>
      <c r="C21" s="270">
        <v>6.8759</v>
      </c>
      <c r="D21" s="271">
        <v>3.9737</v>
      </c>
      <c r="E21" s="164">
        <f t="shared" si="1"/>
        <v>57.79170726741227</v>
      </c>
      <c r="F21" s="270">
        <v>2.6644</v>
      </c>
      <c r="G21" s="271">
        <v>1.1901</v>
      </c>
      <c r="H21" s="165">
        <f>IF(F21=0,"",G21/F21*100)</f>
        <v>44.66671670920282</v>
      </c>
      <c r="I21" s="49">
        <f t="shared" si="3"/>
        <v>9.0505</v>
      </c>
      <c r="J21" s="49">
        <f t="shared" si="4"/>
        <v>2.9021999999999997</v>
      </c>
      <c r="K21" s="54"/>
      <c r="L21" s="70"/>
      <c r="M21" s="70"/>
      <c r="N21" s="108"/>
      <c r="O21" s="80"/>
      <c r="P21" s="80"/>
    </row>
    <row r="22" spans="1:10" ht="26.25" customHeight="1">
      <c r="A22" s="421"/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>
      <c r="A23" s="55"/>
      <c r="B23" s="55"/>
      <c r="C23" s="55"/>
      <c r="D23" s="55"/>
      <c r="E23" s="55"/>
      <c r="F23" s="54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6" ht="12.75">
      <c r="H26" s="5">
        <f>IF(F26=0,"",G26/F26*100)</f>
      </c>
    </row>
    <row r="27" spans="3:11" ht="12.75">
      <c r="C27" s="11"/>
      <c r="D27" s="11"/>
      <c r="K27" s="5" t="s">
        <v>54</v>
      </c>
    </row>
    <row r="29" ht="12.75">
      <c r="K29" s="5" t="s">
        <v>54</v>
      </c>
    </row>
    <row r="35" spans="3:4" ht="12.75">
      <c r="C35" s="11"/>
      <c r="D35" s="11"/>
    </row>
  </sheetData>
  <sheetProtection/>
  <mergeCells count="14">
    <mergeCell ref="A1:J1"/>
    <mergeCell ref="A2:J2"/>
    <mergeCell ref="A3:J3"/>
    <mergeCell ref="B4:H4"/>
    <mergeCell ref="A22:J22"/>
    <mergeCell ref="I5:I7"/>
    <mergeCell ref="C5:H5"/>
    <mergeCell ref="F6:H6"/>
    <mergeCell ref="J5:J7"/>
    <mergeCell ref="A5:A7"/>
    <mergeCell ref="E6:E7"/>
    <mergeCell ref="C6:C7"/>
    <mergeCell ref="B5:B7"/>
    <mergeCell ref="D6:D7"/>
  </mergeCells>
  <printOptions horizontalCentered="1"/>
  <pageMargins left="0.24" right="0.17" top="0.48" bottom="0.17" header="0.19" footer="0.23"/>
  <pageSetup horizontalDpi="600" verticalDpi="600" orientation="landscape" paperSize="9" scale="10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PBNM</dc:creator>
  <cp:keywords/>
  <dc:description/>
  <cp:lastModifiedBy>Katherine</cp:lastModifiedBy>
  <cp:lastPrinted>2020-02-21T10:12:12Z</cp:lastPrinted>
  <dcterms:created xsi:type="dcterms:W3CDTF">1998-01-26T15:28:43Z</dcterms:created>
  <dcterms:modified xsi:type="dcterms:W3CDTF">2020-02-21T15:00:16Z</dcterms:modified>
  <cp:category/>
  <cp:version/>
  <cp:contentType/>
  <cp:contentStatus/>
</cp:coreProperties>
</file>