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00" yWindow="330" windowWidth="20640" windowHeight="11580" tabRatio="899" firstSheet="1" activeTab="1"/>
  </bookViews>
  <sheets>
    <sheet name="ПЕРЕЛІК 2020_ВЕСЬ" sheetId="19" state="hidden" r:id="rId1"/>
    <sheet name="ПЕРЕЛІК 2020-14-04-2020" sheetId="20" r:id="rId2"/>
    <sheet name="2018(зал) + 2019 факт" sheetId="13" state="hidden" r:id="rId3"/>
    <sheet name="2020 (заг по прогр)" sheetId="16" state="hidden" r:id="rId4"/>
    <sheet name="Лист1" sheetId="21" state="hidden" r:id="rId5"/>
  </sheets>
  <definedNames>
    <definedName name="_xlnm.Print_Titles" localSheetId="2">'2018(зал) + 2019 факт'!#REF!</definedName>
    <definedName name="_xlnm.Print_Titles" localSheetId="3">'2020 (заг по прогр)'!#REF!</definedName>
    <definedName name="_xlnm.Print_Titles" localSheetId="0">'ПЕРЕЛІК 2020_ВЕСЬ'!$4:$5</definedName>
    <definedName name="_xlnm.Print_Titles" localSheetId="1">'ПЕРЕЛІК 2020-14-04-2020'!$9:$10</definedName>
    <definedName name="_xlnm.Print_Area" localSheetId="0">'ПЕРЕЛІК 2020_ВЕСЬ'!$A$1:$H$294</definedName>
  </definedNames>
  <calcPr calcId="145621"/>
</workbook>
</file>

<file path=xl/calcChain.xml><?xml version="1.0" encoding="utf-8"?>
<calcChain xmlns="http://schemas.openxmlformats.org/spreadsheetml/2006/main">
  <c r="C114" i="20" l="1"/>
  <c r="F114" i="20"/>
  <c r="E114" i="20"/>
  <c r="D114" i="20"/>
  <c r="C103" i="20" l="1"/>
  <c r="F105" i="20" l="1"/>
  <c r="E105" i="20"/>
  <c r="D105" i="20"/>
  <c r="C104" i="20"/>
  <c r="C105" i="20"/>
  <c r="F101" i="20"/>
  <c r="E101" i="20"/>
  <c r="D101" i="20"/>
  <c r="C101" i="20"/>
  <c r="F98" i="20"/>
  <c r="E98" i="20"/>
  <c r="D98" i="20"/>
  <c r="C97" i="20"/>
  <c r="C98" i="20" s="1"/>
  <c r="F95" i="20"/>
  <c r="E95" i="20"/>
  <c r="D95" i="20"/>
  <c r="C95" i="20"/>
  <c r="F92" i="20"/>
  <c r="E92" i="20"/>
  <c r="D92" i="20"/>
  <c r="C91" i="20"/>
  <c r="C92" i="20" s="1"/>
  <c r="F89" i="20"/>
  <c r="E89" i="20"/>
  <c r="D89" i="20"/>
  <c r="D106" i="20" s="1"/>
  <c r="D107" i="20" s="1"/>
  <c r="C89" i="20"/>
  <c r="F82" i="20"/>
  <c r="E82" i="20"/>
  <c r="D82" i="20"/>
  <c r="C82" i="20"/>
  <c r="F79" i="20"/>
  <c r="E79" i="20"/>
  <c r="D79" i="20"/>
  <c r="C78" i="20"/>
  <c r="C79" i="20" s="1"/>
  <c r="F76" i="20"/>
  <c r="E76" i="20"/>
  <c r="D76" i="20"/>
  <c r="C76" i="20"/>
  <c r="F62" i="20"/>
  <c r="E62" i="20"/>
  <c r="D62" i="20"/>
  <c r="C62" i="20"/>
  <c r="F58" i="20"/>
  <c r="E58" i="20"/>
  <c r="D58" i="20"/>
  <c r="C58" i="20"/>
  <c r="F55" i="20"/>
  <c r="E55" i="20"/>
  <c r="D55" i="20"/>
  <c r="C55" i="20"/>
  <c r="F51" i="20"/>
  <c r="E51" i="20"/>
  <c r="D51" i="20"/>
  <c r="C51" i="20"/>
  <c r="F48" i="20"/>
  <c r="E48" i="20"/>
  <c r="D48" i="20"/>
  <c r="C48" i="20"/>
  <c r="F45" i="20"/>
  <c r="E45" i="20"/>
  <c r="E83" i="20" s="1"/>
  <c r="D45" i="20"/>
  <c r="C45" i="20"/>
  <c r="C83" i="20" s="1"/>
  <c r="F39" i="20"/>
  <c r="E39" i="20"/>
  <c r="D39" i="20"/>
  <c r="C39" i="20"/>
  <c r="F36" i="20"/>
  <c r="E36" i="20"/>
  <c r="D36" i="20"/>
  <c r="C36" i="20"/>
  <c r="F33" i="20"/>
  <c r="E33" i="20"/>
  <c r="D33" i="20"/>
  <c r="C32" i="20"/>
  <c r="C33" i="20" s="1"/>
  <c r="F30" i="20"/>
  <c r="E30" i="20"/>
  <c r="D30" i="20"/>
  <c r="C29" i="20"/>
  <c r="C30" i="20" s="1"/>
  <c r="C27" i="20"/>
  <c r="F22" i="20"/>
  <c r="F23" i="20" s="1"/>
  <c r="E22" i="20"/>
  <c r="E23" i="20" s="1"/>
  <c r="D22" i="20"/>
  <c r="D23" i="20" s="1"/>
  <c r="C22" i="20"/>
  <c r="C23" i="20" s="1"/>
  <c r="F17" i="20"/>
  <c r="F18" i="20" s="1"/>
  <c r="F24" i="20" s="1"/>
  <c r="E17" i="20"/>
  <c r="E18" i="20" s="1"/>
  <c r="E24" i="20" s="1"/>
  <c r="D17" i="20"/>
  <c r="D18" i="20" s="1"/>
  <c r="D24" i="20" s="1"/>
  <c r="C16" i="20"/>
  <c r="C17" i="20" s="1"/>
  <c r="C18" i="20" s="1"/>
  <c r="C24" i="20" s="1"/>
  <c r="F106" i="20" l="1"/>
  <c r="F107" i="20" s="1"/>
  <c r="D83" i="20"/>
  <c r="F40" i="20"/>
  <c r="E40" i="20"/>
  <c r="E84" i="20" s="1"/>
  <c r="E106" i="20"/>
  <c r="E107" i="20" s="1"/>
  <c r="C40" i="20"/>
  <c r="C84" i="20" s="1"/>
  <c r="F83" i="20"/>
  <c r="D40" i="20"/>
  <c r="C106" i="20"/>
  <c r="C107" i="20" s="1"/>
  <c r="C115" i="20" l="1"/>
  <c r="D84" i="20"/>
  <c r="D115" i="20" s="1"/>
  <c r="F84" i="20"/>
  <c r="F115" i="20" s="1"/>
  <c r="E115" i="20"/>
  <c r="G2" i="21" l="1"/>
  <c r="E2" i="21" l="1"/>
  <c r="F2" i="21"/>
  <c r="D6" i="21" l="1"/>
  <c r="E6" i="21" l="1"/>
  <c r="F6" i="21"/>
  <c r="G6" i="21"/>
  <c r="D2" i="21"/>
  <c r="G7" i="21" l="1"/>
  <c r="D7" i="21"/>
  <c r="D8" i="21" s="1"/>
  <c r="F7" i="21" l="1"/>
  <c r="E7" i="21"/>
  <c r="E3" i="21"/>
  <c r="E4" i="21" s="1"/>
  <c r="D3" i="21"/>
  <c r="D4" i="21" s="1"/>
  <c r="G3" i="21"/>
  <c r="G4" i="21" s="1"/>
  <c r="F286" i="19"/>
  <c r="E286" i="19"/>
  <c r="D286" i="19"/>
  <c r="C286" i="19"/>
  <c r="F283" i="19"/>
  <c r="E283" i="19"/>
  <c r="D283" i="19"/>
  <c r="C283" i="19"/>
  <c r="G280" i="19"/>
  <c r="F280" i="19"/>
  <c r="E280" i="19"/>
  <c r="D280" i="19"/>
  <c r="C280" i="19"/>
  <c r="F268" i="19"/>
  <c r="E268" i="19"/>
  <c r="D268" i="19"/>
  <c r="C268" i="19"/>
  <c r="F264" i="19"/>
  <c r="C264" i="19"/>
  <c r="F261" i="19"/>
  <c r="E261" i="19"/>
  <c r="D261" i="19"/>
  <c r="C261" i="19"/>
  <c r="F257" i="19"/>
  <c r="E257" i="19"/>
  <c r="D257" i="19"/>
  <c r="C257" i="19"/>
  <c r="F252" i="19"/>
  <c r="E252" i="19"/>
  <c r="D252" i="19"/>
  <c r="C252" i="19"/>
  <c r="F247" i="19"/>
  <c r="E247" i="19"/>
  <c r="D247" i="19"/>
  <c r="C247" i="19"/>
  <c r="G244" i="19"/>
  <c r="F244" i="19"/>
  <c r="E244" i="19"/>
  <c r="D244" i="19"/>
  <c r="C244" i="19"/>
  <c r="F238" i="19"/>
  <c r="E238" i="19"/>
  <c r="D238" i="19"/>
  <c r="C238" i="19"/>
  <c r="F224" i="19"/>
  <c r="E224" i="19"/>
  <c r="D224" i="19"/>
  <c r="C224" i="19"/>
  <c r="F217" i="19"/>
  <c r="E217" i="19"/>
  <c r="D217" i="19"/>
  <c r="C217" i="19"/>
  <c r="F211" i="19"/>
  <c r="E211" i="19"/>
  <c r="D211" i="19"/>
  <c r="C211" i="19"/>
  <c r="F208" i="19"/>
  <c r="E208" i="19"/>
  <c r="D208" i="19"/>
  <c r="C208" i="19"/>
  <c r="F198" i="19"/>
  <c r="E198" i="19"/>
  <c r="D198" i="19"/>
  <c r="C198" i="19"/>
  <c r="F194" i="19"/>
  <c r="E194" i="19"/>
  <c r="D194" i="19"/>
  <c r="C194" i="19"/>
  <c r="F190" i="19"/>
  <c r="E190" i="19"/>
  <c r="D190" i="19"/>
  <c r="C190" i="19"/>
  <c r="F185" i="19"/>
  <c r="E185" i="19"/>
  <c r="D185" i="19"/>
  <c r="C185" i="19"/>
  <c r="F181" i="19"/>
  <c r="E181" i="19"/>
  <c r="D181" i="19"/>
  <c r="C181" i="19"/>
  <c r="F178" i="19"/>
  <c r="E178" i="19"/>
  <c r="D178" i="19"/>
  <c r="C178" i="19"/>
  <c r="F175" i="19"/>
  <c r="E175" i="19"/>
  <c r="E253" i="19" s="1"/>
  <c r="E288" i="19" s="1"/>
  <c r="D175" i="19"/>
  <c r="C175" i="19"/>
  <c r="F167" i="19"/>
  <c r="E167" i="19"/>
  <c r="D167" i="19"/>
  <c r="C167" i="19"/>
  <c r="F164" i="19"/>
  <c r="C164" i="19"/>
  <c r="F156" i="19"/>
  <c r="E156" i="19"/>
  <c r="D156" i="19"/>
  <c r="C156" i="19"/>
  <c r="F144" i="19"/>
  <c r="E144" i="19"/>
  <c r="D144" i="19"/>
  <c r="C144" i="19"/>
  <c r="F141" i="19"/>
  <c r="E141" i="19"/>
  <c r="D141" i="19"/>
  <c r="C141" i="19"/>
  <c r="F138" i="19"/>
  <c r="E138" i="19"/>
  <c r="D138" i="19"/>
  <c r="C138" i="19"/>
  <c r="G130" i="19"/>
  <c r="F130" i="19"/>
  <c r="E130" i="19"/>
  <c r="D130" i="19"/>
  <c r="C130" i="19"/>
  <c r="F114" i="19"/>
  <c r="E114" i="19"/>
  <c r="D114" i="19"/>
  <c r="C114" i="19"/>
  <c r="F111" i="19"/>
  <c r="E111" i="19"/>
  <c r="D111" i="19"/>
  <c r="C111" i="19"/>
  <c r="F108" i="19"/>
  <c r="E108" i="19"/>
  <c r="D108" i="19"/>
  <c r="C108" i="19"/>
  <c r="F102" i="19"/>
  <c r="E102" i="19"/>
  <c r="D102" i="19"/>
  <c r="C102" i="19"/>
  <c r="F94" i="19"/>
  <c r="E94" i="19"/>
  <c r="D94" i="19"/>
  <c r="C94" i="19"/>
  <c r="F86" i="19"/>
  <c r="C86" i="19"/>
  <c r="F78" i="19"/>
  <c r="F83" i="19" s="1"/>
  <c r="E78" i="19"/>
  <c r="E83" i="19" s="1"/>
  <c r="D78" i="19"/>
  <c r="D83" i="19" s="1"/>
  <c r="C78" i="19"/>
  <c r="C83" i="19" s="1"/>
  <c r="F74" i="19"/>
  <c r="E74" i="19"/>
  <c r="D74" i="19"/>
  <c r="C74" i="19"/>
  <c r="F63" i="19"/>
  <c r="E63" i="19"/>
  <c r="D63" i="19"/>
  <c r="C63" i="19"/>
  <c r="F59" i="19"/>
  <c r="E59" i="19"/>
  <c r="D59" i="19"/>
  <c r="C59" i="19"/>
  <c r="F55" i="19"/>
  <c r="E55" i="19"/>
  <c r="D55" i="19"/>
  <c r="C55" i="19"/>
  <c r="F52" i="19"/>
  <c r="E52" i="19"/>
  <c r="D52" i="19"/>
  <c r="C52" i="19"/>
  <c r="F49" i="19"/>
  <c r="E49" i="19"/>
  <c r="D49" i="19"/>
  <c r="C49" i="19"/>
  <c r="F42" i="19"/>
  <c r="E42" i="19"/>
  <c r="D42" i="19"/>
  <c r="C42" i="19"/>
  <c r="F38" i="19"/>
  <c r="E38" i="19"/>
  <c r="D38" i="19"/>
  <c r="C38" i="19"/>
  <c r="F35" i="19"/>
  <c r="E35" i="19"/>
  <c r="D35" i="19"/>
  <c r="C35" i="19"/>
  <c r="F32" i="19"/>
  <c r="E32" i="19"/>
  <c r="D32" i="19"/>
  <c r="C32" i="19"/>
  <c r="F29" i="19"/>
  <c r="E29" i="19"/>
  <c r="D29" i="19"/>
  <c r="C29" i="19"/>
  <c r="F26" i="19"/>
  <c r="E26" i="19"/>
  <c r="D26" i="19"/>
  <c r="C26" i="19"/>
  <c r="F22" i="19"/>
  <c r="E22" i="19"/>
  <c r="D22" i="19"/>
  <c r="C22" i="19"/>
  <c r="F18" i="19"/>
  <c r="F43" i="19" s="1"/>
  <c r="E18" i="19"/>
  <c r="E43" i="19" s="1"/>
  <c r="D18" i="19"/>
  <c r="D43" i="19" s="1"/>
  <c r="C18" i="19"/>
  <c r="F10" i="19"/>
  <c r="F11" i="19" s="1"/>
  <c r="F12" i="19" s="1"/>
  <c r="E10" i="19"/>
  <c r="E11" i="19" s="1"/>
  <c r="E12" i="19" s="1"/>
  <c r="D10" i="19"/>
  <c r="D11" i="19" s="1"/>
  <c r="D12" i="19" s="1"/>
  <c r="C10" i="19"/>
  <c r="C11" i="19" s="1"/>
  <c r="C12" i="19" s="1"/>
  <c r="F3" i="21" l="1"/>
  <c r="F4" i="21" s="1"/>
  <c r="F287" i="19"/>
  <c r="C43" i="19"/>
  <c r="D253" i="19"/>
  <c r="D288" i="19" s="1"/>
  <c r="D168" i="19"/>
  <c r="D169" i="19" s="1"/>
  <c r="C253" i="19"/>
  <c r="F253" i="19"/>
  <c r="F288" i="19" s="1"/>
  <c r="C287" i="19"/>
  <c r="E168" i="19"/>
  <c r="E169" i="19" s="1"/>
  <c r="E291" i="19" s="1"/>
  <c r="F168" i="19"/>
  <c r="F169" i="19" s="1"/>
  <c r="IV138" i="19"/>
  <c r="IV59" i="19"/>
  <c r="C168" i="19"/>
  <c r="E21" i="16"/>
  <c r="D21" i="16"/>
  <c r="C21" i="16"/>
  <c r="C21" i="13"/>
  <c r="D21" i="13"/>
  <c r="D291" i="19" l="1"/>
  <c r="C169" i="19"/>
  <c r="F291" i="19"/>
  <c r="C288" i="19"/>
  <c r="C290" i="19" s="1"/>
  <c r="C291" i="19" l="1"/>
</calcChain>
</file>

<file path=xl/sharedStrings.xml><?xml version="1.0" encoding="utf-8"?>
<sst xmlns="http://schemas.openxmlformats.org/spreadsheetml/2006/main" count="513" uniqueCount="297">
  <si>
    <t xml:space="preserve">Район </t>
  </si>
  <si>
    <t>Березнівський</t>
  </si>
  <si>
    <t>Володимирецький</t>
  </si>
  <si>
    <t>Гощанський</t>
  </si>
  <si>
    <t>Демидівський</t>
  </si>
  <si>
    <t>Дубенський</t>
  </si>
  <si>
    <t>Дубровицький</t>
  </si>
  <si>
    <t>Зарічненський</t>
  </si>
  <si>
    <t>Здолбунівський</t>
  </si>
  <si>
    <t>Корецький</t>
  </si>
  <si>
    <t>Костопільський</t>
  </si>
  <si>
    <t>Млинівський</t>
  </si>
  <si>
    <t>Острозький</t>
  </si>
  <si>
    <t>Радивилівський</t>
  </si>
  <si>
    <t>Рівненський</t>
  </si>
  <si>
    <t>Рокитнівський</t>
  </si>
  <si>
    <t>Сарненський</t>
  </si>
  <si>
    <t>Рівненська область</t>
  </si>
  <si>
    <t>Зал 2018</t>
  </si>
  <si>
    <t>Підписані договори, роботи не проводились</t>
  </si>
  <si>
    <t>Капітальний</t>
  </si>
  <si>
    <t>Пот-Серед</t>
  </si>
  <si>
    <t>Включити в перелік</t>
  </si>
  <si>
    <t xml:space="preserve">   Додаток
   до розпорядження голови   
   oблдержадміністрації
   .    .2020 №                                                          </t>
  </si>
  <si>
    <t xml:space="preserve">Перелік
 об'єктів, що фінансуватимуться у 2020 році за рахунок субвенції з державного бюджету місцевим бюджетам на фінансове забезпечення будівництва, реконструкції, ремонту та утримання автомобільних доріг загального користування місцевого значення, вулиць і доріг комунальної власності у населених пунктах Рівненської області </t>
  </si>
  <si>
    <t xml:space="preserve">№ </t>
  </si>
  <si>
    <t>Найменування об'єкта</t>
  </si>
  <si>
    <t>Обсяг фінансування, тис. гривень</t>
  </si>
  <si>
    <t>Введення в експлуатацію</t>
  </si>
  <si>
    <t>дороги, кілометрів</t>
  </si>
  <si>
    <t>мосту, 
пог. метрів</t>
  </si>
  <si>
    <t>вулиці і дороги комунальної влаcності у населених пунктах,
кв. метрів</t>
  </si>
  <si>
    <t>Об'єкти будівництва та реконструкції автомобільних доріг</t>
  </si>
  <si>
    <t>Автомобільні дороги місцевого значення</t>
  </si>
  <si>
    <t>м. Дубно</t>
  </si>
  <si>
    <t>Реконструкція залізобетонного моста через р.Іква по вул.Замковій в м.Дубно</t>
  </si>
  <si>
    <t>Наявна</t>
  </si>
  <si>
    <t>Разом по району</t>
  </si>
  <si>
    <t>Разом за підрозділом "Автомобільні дороги місцевого значення"</t>
  </si>
  <si>
    <t>Разом за розділом "Об'єкти будівництва та реконструкції автомобільних доріг"</t>
  </si>
  <si>
    <t>Об'єкти капітального ремонту автомобільних доріг</t>
  </si>
  <si>
    <t>Гощанський район</t>
  </si>
  <si>
    <t>Капітальний ремонт дорожнього покриття автомобільної дороги О180311 Чудниця-Витків Андрусіїв на ділянці км 0+000-км 4+260 Гощанського району</t>
  </si>
  <si>
    <t>2018-2019</t>
  </si>
  <si>
    <t>Капітальний ремонт автомобільної дороги О 180307 Матіївка - Мичів - Мощони - Воронів - Воскодави на ділянці км 5+200 - км 9+650, Гощанський район</t>
  </si>
  <si>
    <t>Дубенський район</t>
  </si>
  <si>
    <t>Капітальний ремонт дороги О180403 Дубно – Семидуби – Кліпець на ділянці км 14+900 – 18+000, Дубенський район</t>
  </si>
  <si>
    <t>була у 2018</t>
  </si>
  <si>
    <t>Капітальний ремонт О181413/О180403/-Майдан на ділянці км км 0+000-км 1+241 Дубенський район</t>
  </si>
  <si>
    <t>Дубровицький район</t>
  </si>
  <si>
    <t xml:space="preserve">Капітальний ремонт автомобільної дороги О180605 Золоте - Рудня на відрізку від с. Золоте до с. Партизанське Дубровицького району Рівненської області </t>
  </si>
  <si>
    <t>експертиза</t>
  </si>
  <si>
    <t xml:space="preserve">Капітальний ремонт дорожного покриття автомобільної дороги С180608 Переброди - Будимля Дубровицького району Рівненської області </t>
  </si>
  <si>
    <t>Здолбунівський район</t>
  </si>
  <si>
    <t>Капітальний ремонт автомобільної дороги О180802 Здолбунів – Глинськ – Стеблівка на ділянці км 0+000 – км 4+300, Здолбунівський район</t>
  </si>
  <si>
    <t>Корецький район</t>
  </si>
  <si>
    <t>Капітальний ремонт автомобільної дороги О180907-Мала Клецька-Даничів на ділянці км 9+800-км17+600</t>
  </si>
  <si>
    <t>Подано на експертизу</t>
  </si>
  <si>
    <t>Костопільський район</t>
  </si>
  <si>
    <t xml:space="preserve">Капітальний ремонт автомобільної дороги О181004 Малий Стидин – Злазне – Іваничі на ділянці км 10+600 - км2 4+800, Костопільського району
</t>
  </si>
  <si>
    <t>Млинівський район</t>
  </si>
  <si>
    <t>Автомобільна дорога О181111 Бакорин-Уїздці-Терешів-Посників на ділянці км. 7+350– км. 11+800 Млинівський район</t>
  </si>
  <si>
    <t>ОТГ</t>
  </si>
  <si>
    <t>ПКД проходить експертизу</t>
  </si>
  <si>
    <t>Рівненський район</t>
  </si>
  <si>
    <t>О 181512 «Дядьковичі-Грушвиця»</t>
  </si>
  <si>
    <t>О 181515  «Ставки-Обарів»</t>
  </si>
  <si>
    <t>Вулиці і дороги комунальної власності у населених пунктах</t>
  </si>
  <si>
    <t>Березнівський район</t>
  </si>
  <si>
    <t>Капітальний ремонт дорожнього покриття по вул. Рівненська (від буд. №47 до вул.Рівненська) в м. Березне Рівненської області</t>
  </si>
  <si>
    <t>Без ПКД</t>
  </si>
  <si>
    <t>Капітальний ремонт дорожнього покриття по вул. Андріївська (від буд. №72б до буд. №79) в м. Березне Рівненської області.</t>
  </si>
  <si>
    <t>Капітальний ремонт покриття вул. Паркова с. Городище Березнівського району</t>
  </si>
  <si>
    <t>Володимирецький район</t>
  </si>
  <si>
    <t>Капітальний ремонт вул. Шевченка в с. Білашів Здолбунівського району</t>
  </si>
  <si>
    <t>Капітальний ремонт вулиці Незалежності в смт Гоща</t>
  </si>
  <si>
    <t>Капітальний ремонт Вулиця Східна смт Гоща</t>
  </si>
  <si>
    <t>Демидівський район</t>
  </si>
  <si>
    <t>вул.40-річчя Перемоги в с.Боремель Демидівського району</t>
  </si>
  <si>
    <t>вул.Робітнича с.Лішня</t>
  </si>
  <si>
    <t>Капітальний ремонт дороги с. Верба по вул.Застав’я-ІІ, Дубенського району Рівненської області</t>
  </si>
  <si>
    <t>Капітальний ремонт дороги с. Верба по вул. Шкільна, Дубенського району Рівненської області</t>
  </si>
  <si>
    <t>Капітальний ремонт дороги с. Верба по вул. 40-річчя перемоги, Дубенського району Рівненської області</t>
  </si>
  <si>
    <t>Капітальний ремонт  покриття вул. Зелена в с.Озеряни Дубенського району</t>
  </si>
  <si>
    <t>ЕЗ виготов</t>
  </si>
  <si>
    <t>Капітальний ремонт дорожнього покриття вул. Шевченка в с.Костянець Дубенського району</t>
  </si>
  <si>
    <t>Капітальний ремонт дорожнього покриття вул. Шкільна в с.Листвин Дубенського району</t>
  </si>
  <si>
    <t>Капітальний ремонт окремих ділянок покриття вул.Широка в с.Молодаво Друге Дубенського району</t>
  </si>
  <si>
    <t>Капітальний ремонт вул. Першотравнева в с. Миколаївка Млинівського району Рівненської області</t>
  </si>
  <si>
    <t>Капітальний ремонт покриття проїзної частини вул.Першотравнева в с.Злинець Дубенського району Рівненської області</t>
  </si>
  <si>
    <t>Капітальний ремонт проїзної частини вул. Миру на ділянці від буд. №153 до буд. № 169 в м. Дубровиця Рівненської області</t>
  </si>
  <si>
    <t>Капітальний ремонт проїзної частини вул. Колодязна в м. Дубровиця (від переехрестя з вул. Макарівська до будинку 30)</t>
  </si>
  <si>
    <t>Зарічненський район</t>
  </si>
  <si>
    <t>Капітальний ремонт автомобільної дороги с. Кухітська Воля, вул. Вишнивці, Зарічненський район</t>
  </si>
  <si>
    <t>Капітальний ремонт покриття вул. Центральна в с. Новорічиця Зарічненського району Рівненської області</t>
  </si>
  <si>
    <t>Капітальний ремонт вул. Привокзальна від перехрестя з вул. Центральна до буд. №12а в смт Зарічне, Зарічненський район, Рівненська область</t>
  </si>
  <si>
    <t>Капітальний ремонт дорожнього покриття вул.Б.Хмельницького в м. Корець</t>
  </si>
  <si>
    <t>Капітальний ремонт дорожнього покриття вул.Київська в м. Корець</t>
  </si>
  <si>
    <t>Експертиза</t>
  </si>
  <si>
    <t>Капітальний ремонт дорожнього покриття вул. 40-річчя Перемоги в м. Корець</t>
  </si>
  <si>
    <t>Капітальний ремонт дорожнього покриття вул.Незалежності</t>
  </si>
  <si>
    <t>Капітальний ремонт дорожнього покриття вул.Д.Галицького</t>
  </si>
  <si>
    <t>Капітальний ремонт дорожнього покриття пров.А.Гаврилюка</t>
  </si>
  <si>
    <r>
      <t xml:space="preserve">Капітальний ремонт </t>
    </r>
    <r>
      <rPr>
        <sz val="14"/>
        <rFont val="Times New Roman"/>
        <family val="1"/>
        <charset val="204"/>
      </rPr>
      <t>вулиці Лятуринської в м. Костопіль Рівненської області</t>
    </r>
  </si>
  <si>
    <t>Капітальний ремонт покриття вулиці Донецька в м.Костопіль</t>
  </si>
  <si>
    <t>Капітальний ремонт дорожнього покриття частини вулиці Нова в м.Костопіль Рівненської області.</t>
  </si>
  <si>
    <t>Капітальний ремонт покриття провулку Донецький в м.Костопіль</t>
  </si>
  <si>
    <t>Капітальний ремонт дорожнього покриття вулиці Лугова в м.Костопіль Рівненської області.</t>
  </si>
  <si>
    <t>Капітальний ремонт дорожнього покриття вулиці С. Петлюри в м.Костопіль Рівненської області.</t>
  </si>
  <si>
    <t>Острозький район</t>
  </si>
  <si>
    <t>Капітальний ремонт покриття по вул. Білашівська та вул. Незалежності (від перехрестя вул. Шкільна та вул. Набережна до кладовища) в с. Грозів Острозького району Рівненської області</t>
  </si>
  <si>
    <t>Капітальний ремонт дорожнього покриття по вул. Шевченка від дороги О181202 до буд №8 в с. Могиляни, Острозького району</t>
  </si>
  <si>
    <t>Капітальний ремонт дорожнього покриття  по вул. Заводській  між багатоквартирними будинками 1,2,3,4 в с. Могиляни, Острозького району Рівненської області</t>
  </si>
  <si>
    <t>Капітальний ремонт вул. О. Стефановича в с. Милятин Острозького району Рівненської області</t>
  </si>
  <si>
    <t>Радивилівський район</t>
  </si>
  <si>
    <t>вул. Квітнева в с. Біла Криниця Рівненського району</t>
  </si>
  <si>
    <t>вул. Насті Куреші в с. Антопіль Рівненського району</t>
  </si>
  <si>
    <t>вул. Б. Хмельницького в с. Глинки Рівненського району</t>
  </si>
  <si>
    <t xml:space="preserve"> вул. Вереснева в с. Вересневе Рівненського району</t>
  </si>
  <si>
    <t>вул. Рольщикова в с. Велика Омеляна Рівненського району</t>
  </si>
  <si>
    <t>вул. Габрилівська в с. Велика Омеляна Рівненського району</t>
  </si>
  <si>
    <t>вул. Чеська в с. Велика Омеляна Рівненського району</t>
  </si>
  <si>
    <t>вул. Тиха в с. Велика Омеляна Рівненського району</t>
  </si>
  <si>
    <t>вул. Шкільна, с. Грушвиця Перша</t>
  </si>
  <si>
    <t>вул.Шкільна смт Квасилів</t>
  </si>
  <si>
    <t>вул. Вишнева смт Квасилів</t>
  </si>
  <si>
    <t>вул. Жовтнева с. Зоря Рівненського району</t>
  </si>
  <si>
    <t>вул. Островського с. Обарів Рівненського району</t>
  </si>
  <si>
    <t>вул. Насікайла с. Обарів Рівненського району</t>
  </si>
  <si>
    <t>Рокитнівський район</t>
  </si>
  <si>
    <t>в с. Хміль – вул. Центральна</t>
  </si>
  <si>
    <t>смт Томашгород, вул. Соборна</t>
  </si>
  <si>
    <t>с. Глинне – вул.  Бродівська</t>
  </si>
  <si>
    <t>с. Кам’яне – вул. Незалежності</t>
  </si>
  <si>
    <t>с. Дубно – вул. Тараса Шевченка</t>
  </si>
  <si>
    <t>с. Сновидовичі – вул. Молодіжна</t>
  </si>
  <si>
    <t>Сарненський район</t>
  </si>
  <si>
    <t>м. Вараш</t>
  </si>
  <si>
    <t>Капітальний ремонт асфальтобетонного покриття вулиці Соборна в місті Вараш Рівненської області</t>
  </si>
  <si>
    <t>Разом</t>
  </si>
  <si>
    <t>Капітальний  ремонт вул.Космонавтів в м.Дубно від вул. Кременецька до пров. Страклівський</t>
  </si>
  <si>
    <t>Капітальний ремонт покриття пров. Шашкевича в м. Дубно</t>
  </si>
  <si>
    <t>Капітальний ремонт вул. Чубинського в                 м. Дубно</t>
  </si>
  <si>
    <t>Капітальний  ремонт дорожнього покриття вул.Гагаріна в м.Дубно</t>
  </si>
  <si>
    <t>Капітальний ремонт дорожнього покриття пров.П.Мирного в м.Дубно</t>
  </si>
  <si>
    <t>Капітальний ремонт вул.Підборці від буд.                 № 98 до будинку № 108 в м. Дубно</t>
  </si>
  <si>
    <t>Капітальний ремонт вул.М'ятинська в м.Дубно</t>
  </si>
  <si>
    <t>Капітальний ремонт вул.Гірницька в м.Дубно</t>
  </si>
  <si>
    <t>Капітальний ремонт тротуару з влаштуванням велодоріжки непарної сторони вул. Львівська в м. Дубно</t>
  </si>
  <si>
    <t>Капітальний ремонт дорожнього покриття з влаштуванням тртуару по вул.Цегельна в м.Дубно</t>
  </si>
  <si>
    <t>м. Костопіль</t>
  </si>
  <si>
    <t>Капітальний ремонт вулиці Лятуринської в м. Костопіль Рівненської області</t>
  </si>
  <si>
    <t>м. Сарни</t>
  </si>
  <si>
    <t>Капітальний ремонт вул. Котляревського-Некрасова (в межах вул. Пушкіна та вул. Белгородська) в м. Сарни Рівненскьї області</t>
  </si>
  <si>
    <t>На стадії виготовлення</t>
  </si>
  <si>
    <t>Разом за підрозділом "Вулиці і дороги комунальної власності у населенних пунктах"</t>
  </si>
  <si>
    <t>Разом за розділом "Об'єкти капітального ремонту автомобільних доріг"</t>
  </si>
  <si>
    <t>Об'єкти поточного середнього ремонту автомобільних доріг</t>
  </si>
  <si>
    <t>Поточний середній ремонт автомобільної дороги О180105 Кам’янка – Велике Поле на ділянці км 0+000 – км 9+576, Березнівський район</t>
  </si>
  <si>
    <t>Поточний середній ремонт автомобільної дороги О 180108 Моквин-Друхів-Поліське-Грушівка-Ведмедівка на ділянці км 9+320-км 16+733, Березнівський район</t>
  </si>
  <si>
    <t>Поточний середній ремонт дорожнього покриття автомобільної дороги  О180405 Повча-Турковичі-/М-06/ на ділянці км 3+600- км 9+940 Дубенського району Рівненської області</t>
  </si>
  <si>
    <t>Поточний середній ремонт автомобільної дороги О180804 Дубно-Тараканів- Великі Загорці на ділянки км 3+660-км 6+140</t>
  </si>
  <si>
    <t>Поточний середній ремонт автомобільної дороги О180606 /Т-18-09/ - Трипутня на ділянці км 0+000 - км 10+800 Дубровицького району Рівненської області</t>
  </si>
  <si>
    <t xml:space="preserve">Поточний середній ремонт автомобільної дороги О180703 Соломир - Вовчиці - Дібрівськ - Сварицевичі на ділянці км 45+000 - км 50+800 </t>
  </si>
  <si>
    <t>Поточний середній ремонт автомобільної дороги О180703 Соломир - Вовчиці - Дібрівськ - Сварицевичі на ділянці км 39+800 - км 45+000 Дубровицького району Рівненської області</t>
  </si>
  <si>
    <t>Поточний середній ремонт дорожнього покриття автомобільної дороги  О 180703 Соломир – Вовчиці – Дібрівськ – Сварицевичі на ділянках км 32+683 – км 35+458, км 36+458 – км 38+300, Зарічненський район</t>
  </si>
  <si>
    <t>Поточний середній ремонт автомобільної дороги О180701 Морочне-Задовже на ділянці   км 0+050 – 5+329, Зарічненський район</t>
  </si>
  <si>
    <t>Поточний середній ремонт автомобільної дороги О180804 Залібівка – Півче – Мізоч – Копиткове на ділянці км 15+550 – км 18+950, Здолбунівський район</t>
  </si>
  <si>
    <t>Рішення СР</t>
  </si>
  <si>
    <t>Поточний середній ремонт автомобільної дороги Лідаво – Урвенна – Залісся на ділянці км 0+000 – км 3+788, Здолбунівський район</t>
  </si>
  <si>
    <t>Поточний середній ремонт автомобільної дороги місцевого значення О181010 Дюксин – Новий Берестовець (ділянка дороги Новий Берестовець – Глажева)</t>
  </si>
  <si>
    <t>відсутня</t>
  </si>
  <si>
    <t>Поточний середній ремонт автомобільної дороги місцевого значення О181008 Головин – Корчин - Чудви (ділянка дороги Головин - Корчин)</t>
  </si>
  <si>
    <t>Поточний середній ремонт автомобільної дороги О181005 Мар'яеівка - Рокитне</t>
  </si>
  <si>
    <t>наявна</t>
  </si>
  <si>
    <t>Поточний середній ремонт автомобільної дороги місцевого значення С181010 Збуж - Жалин</t>
  </si>
  <si>
    <t>Поточний середній ремонт автомобільної дороги місцевого значення Малий Мидськ - Ленде</t>
  </si>
  <si>
    <t>Поточний середній ремонт автомобільної дороги місцевого значення Яполоть - Гута</t>
  </si>
  <si>
    <t>Поточний середній ремонт автомобільної дороги місцевого значення О181016 Північний під'їзд до м. Костопіль</t>
  </si>
  <si>
    <t>Поточний середній ремонт автомобільної дороги місцевого значення О181017 Південний під'їзд до м. Костопіль</t>
  </si>
  <si>
    <t>Поточний середній ремонт автомобільної дороги С181101 Ужинець – Озліїв на ділянці км 0 + 600 – км 3+100 в Рівненській області</t>
  </si>
  <si>
    <t>Автомобільна дорога О 181106 Пітушків - Новоселівка км 5+250 – км 8+950 Млинівський район</t>
  </si>
  <si>
    <t>ПКД виготовляється</t>
  </si>
  <si>
    <t>Автомобільна дорога С 181110 Ульянівка-Владиславівка – Іванівка км. 3+700 – км. 6+300 Млинівський район</t>
  </si>
  <si>
    <t>Ремонт  залізобетонного моста на автомобільній дорозі С181102 Радів - Кораблище протяжністю 12 м.</t>
  </si>
  <si>
    <t>Поточний середній ремонт автомобільної дороги О181202 Хрінів – Бухарів – Могиляни – Вельбівне на ділянці км 2+400 – км 6+825, Острозький район</t>
  </si>
  <si>
    <t>Поточний середній ремонт автомобільної  дороги О181201 Новомалин-Межиріч на ділянці км 0+000 – км 3+700 (ділянка дороги с. Новомалин – хутір Лючин), Острозький район</t>
  </si>
  <si>
    <t>Поточний середній ремонт автомобільної дороги обласного значення О181209 Країв-Плоске-Верхів км 16+423-км 17+600 (ділянка дороги с. Верхів – Н-25 Городище-Рівне-Старокостянтинів), Острозький район</t>
  </si>
  <si>
    <t>Поточний середній ремонт автомобільної дороги О181202 Хрінів – Бухарів – Могиляни – Вельбівне на ділянці км 15+590 – км 17+810, Острозький район</t>
  </si>
  <si>
    <t>Поточний середній ремонт автомобільної дороги О181208 Хорів – /Т-18-31/ на ділянці км 1+038 – км 1+680, Острозький район</t>
  </si>
  <si>
    <t>Відсут Д1</t>
  </si>
  <si>
    <t>Поточний середній ремонт автомобільної дороги О181313 Батьків-Дружба на ділянці км 0+000-км 1+400 Радивилівського району Рівненської області</t>
  </si>
  <si>
    <t>Поточний середній ремонт автомобільної дороги О181304 Добривода-Крупець на ділянці км 14+350-км 15+750, км 16+100-км 16+350 Радивилівського району Рівненської області</t>
  </si>
  <si>
    <t>Поточний середній ремонт автомобільної дороги О181301 Радивилів-Коритне на ділянці км 1+750-км 2+680 Радивилівського району Рівненської області.</t>
  </si>
  <si>
    <t>Поточний середній ремонт автомобільної дороги О181301 Радивилів-Коритне на ділянці км 2+680-км 3+680 Радивилівського району Рівненської області</t>
  </si>
  <si>
    <t>Поточний середній ремонт автомобільної дороги О181304 Добривода-Крупець на ділянці км 10+650-км 10+950, км 11+300-км 12+000 Радивилівського району Рівненської області</t>
  </si>
  <si>
    <t>Поточний середній ремонт автомобільної дороги О181301 Радивилів-Коритне на ділянці км 7+500-км 8+500 Радивилівського району Рівненської області</t>
  </si>
  <si>
    <t>Поточний середній ремонт автомобільної дороги О181305 Боратин-Зарічне на ділянці км 2+700-км 3+700 Радивилівського району Рівненської області</t>
  </si>
  <si>
    <t>Поточний середній ремонт автомобільної дороги О181301 Радивилів-Коритне на ділянці км 23+200-км 24+200 Радивилівського району Рівненської області</t>
  </si>
  <si>
    <t>Поточний середній ремонт автомобільної дороги О181301 Радивилів-Коритне на ділянці км 18+200-км 19+200 Радивилівського району Рівненської області</t>
  </si>
  <si>
    <t>Поточний середній ремонт автомобільної дороги О181312 Пустоіванне-Грядки на ділянці км 2+100-км 3+300, Радивилівського району Рівненської області</t>
  </si>
  <si>
    <t>Поточний середній ремонт автомобільної дороги О181310 Михайлівка-Адамівка-Стоянівка на ділянці км 0+000-км 1+000 Радивилівського району Рівненської області</t>
  </si>
  <si>
    <t>Поточний середній ремонт автомобільної дороги О181308 Немирівка-Гаї-Левятинські-Новоукраїнське на ділянці км 4+620-км 5+620 Радивилівського району Рівненської області</t>
  </si>
  <si>
    <t xml:space="preserve">вул. Рівненська (автодорога О181513 «Бармаки-Городище- /М-06/) с. Городище  </t>
  </si>
  <si>
    <t>С181513 - Дібрівка</t>
  </si>
  <si>
    <t>ПКД відсутня</t>
  </si>
  <si>
    <t>О181504 «Михайлівка – /Н-22/» на ділянці км 0+000 – км 2+400</t>
  </si>
  <si>
    <t>О181503 Шубків – Гориньград Перший-Рясники -/М-06/ на ділянці км 2+200 - км 5+200</t>
  </si>
  <si>
    <t>Поточний середній ремонт автомобільної дороги О181601 Яринівка-Тутовичі-Костянтинівка на ділянці км 0+000 – км 7+500 Сарненського району Рівненської області</t>
  </si>
  <si>
    <t>була 2018</t>
  </si>
  <si>
    <t>Поточний середній ремонт дорожнього покриття автомобільної дороги обласного значення О181606 /М-07/-Чудель-Тинне на ділянці км 1+100 – км 14+700 Сарненського району Рівненської області</t>
  </si>
  <si>
    <t>Поточний середній ремонт дорожнього покриття автомобільної дороги обласного значення О181602 Клесів-Олексіївка-Вири на ділянці км 2+500 – км 10+200 Сарненського району Рівненської області</t>
  </si>
  <si>
    <t>вулиця Дубрівня с. Воскодави Гощанського району Рівненської області</t>
  </si>
  <si>
    <t>Поточний середній ремонт автомобільної дороги с. Головниця вул. Середня, Корецький район</t>
  </si>
  <si>
    <t>Поточний середній ремонт автомобільної дороги с. Головниця вул. Вишнева, Корецький район</t>
  </si>
  <si>
    <t>Поточний середній ремонт дорожнього покриття вул. Острозька с. Плоске Острозького району Рівненської області</t>
  </si>
  <si>
    <t>Поточний середній ремонт дорожнього покриття по вул. Каденюка в с. Оженин, Острозький район, Рівненська область.</t>
  </si>
  <si>
    <t>вул. Центральна в с. Вересневе Рівненського району</t>
  </si>
  <si>
    <t>розробляється</t>
  </si>
  <si>
    <t>вул. Березина, с. Грушвиця Друга</t>
  </si>
  <si>
    <t>вул. Лип’янська, с. Грушвиця Перша</t>
  </si>
  <si>
    <t>вул. Гайова, с. Грушвиця Перша</t>
  </si>
  <si>
    <t>вул. Квітнева, с. Грушвиця Перша</t>
  </si>
  <si>
    <t>вул. Вишнева, с.Грушвиця Перша</t>
  </si>
  <si>
    <t>вул. Кравчука, с. Грушвиця Перша</t>
  </si>
  <si>
    <t>вул. Хутірська, с. Грушвиця Перша</t>
  </si>
  <si>
    <t>вул. Замкова смт Квасилів</t>
  </si>
  <si>
    <t>вул. Індустріальна смт Квасилів</t>
  </si>
  <si>
    <t>О181403 Єльне –Томашгород км15+781-17+620 (смт Томашгород с.Томашгород)</t>
  </si>
  <si>
    <t>м. Острог</t>
  </si>
  <si>
    <t>Разом за розділом "Об'єкти поточного середнього ремонту автомобільних доріг"</t>
  </si>
  <si>
    <t>Експлуатаційне утримання автомобільних доріг загального користування місцевого значення</t>
  </si>
  <si>
    <t>Разом за розділами "Об'єкти поточного середнього ремонту автомобільних доріг" та "Експлуатаційне утримання автомобільних доріг загального користування місцевого значення"</t>
  </si>
  <si>
    <t>Разом по  області</t>
  </si>
  <si>
    <t xml:space="preserve">В.о.директора департаменту з питань 
будівництва та архітектури адміністрації                                                 Віталій КАРДАШ                            </t>
  </si>
  <si>
    <t>Проектно-вишукувальні роботи майбутніх періодів</t>
  </si>
  <si>
    <t xml:space="preserve">ПЕРЕЛІК     </t>
  </si>
  <si>
    <t>кап</t>
  </si>
  <si>
    <t>міс</t>
  </si>
  <si>
    <t>км</t>
  </si>
  <si>
    <t>м.п</t>
  </si>
  <si>
    <t>кв м</t>
  </si>
  <si>
    <t>ком</t>
  </si>
  <si>
    <t>Разом по Рівненській області</t>
  </si>
  <si>
    <t>Разом за підрозділом "Вулиці і дороги комунальної власності у населених пунктах"</t>
  </si>
  <si>
    <t xml:space="preserve">Поточний середній ремонт дорожнього покриття автомобільної дороги  О180405 Повча –Турковичі – /М06/ на ділянці км 3+600 – км 9+940 </t>
  </si>
  <si>
    <t xml:space="preserve">Реконструкція мосту на автомобільній дорозі О180203 Володимирець – Красносілля – Малі Телковичі між селами Луко та Біле </t>
  </si>
  <si>
    <t xml:space="preserve">Капітальний ремонт вул. Польова в с. Малий Житин </t>
  </si>
  <si>
    <t xml:space="preserve">Капітальний ремонт дорожнього покриття 
вул. Набережна в с. Шпанів </t>
  </si>
  <si>
    <t xml:space="preserve">Капітальний ремонт дорожнього покриття 
вул. Набережна в с. Великий Олексин </t>
  </si>
  <si>
    <t xml:space="preserve">Капітальний ремонт вул. Клима Савури в смт Оржів </t>
  </si>
  <si>
    <t xml:space="preserve">Капітальний ремонт покриття проїжджої частини вул. Госпітальна в смт Клевань </t>
  </si>
  <si>
    <t>Поточний середній ремонт автомобільної дороги О180606 /Т-18-09/ – Трипутня на ділянці км 0+000 – км 10+800</t>
  </si>
  <si>
    <t>Поточний середній ремонт автомобільної дороги О181601 Яринівка – Тутовичі – Костянтинівка на ділянці км 0+000 – км 7+500</t>
  </si>
  <si>
    <t>Поточний середній середній ремонт автомобільної дороги О181607 Карасин – /М–07/ на ділянці км 16+100 – км 21+100</t>
  </si>
  <si>
    <t>Капітальний ремонт автомобільної дороги 
О 180301 Тучин – Садове – Пустомити – Вовкошів на ділянці км 0+000 – км 5+600</t>
  </si>
  <si>
    <t xml:space="preserve">Капітальний ремонт покриття вул. Нова в 
с. Колоденка </t>
  </si>
  <si>
    <t xml:space="preserve">Додаток </t>
  </si>
  <si>
    <t>до розпорядження</t>
  </si>
  <si>
    <t>голови облдержадміністрації</t>
  </si>
  <si>
    <t>об'єктів, що фінансуватимуться у 2020 році за рахунок субвенції з державного бюджету місцевим бюджетам на фінансове забезпечення будівництва, реконструкції, ремонту та утримання автомобільних доріг загального користування місцевого значення, вулиць і доріг комунальної власності у населених пунктах Рівненської області</t>
  </si>
  <si>
    <t>№</t>
  </si>
  <si>
    <t>Нова редакція переліку об'єктів</t>
  </si>
  <si>
    <t>Реконструкція залізобетонного моста через р. Іква по вул. Замковій в м. Дубно. Коригування</t>
  </si>
  <si>
    <t>Капітальний ремонт автомобільної дороги О180501 Рівне-Хотин на ділянці км 3+560 - км 5+960</t>
  </si>
  <si>
    <t>Андрій ЯРУСЕВИЧ</t>
  </si>
  <si>
    <t>Об'єкти експлуатаційного утримання автомобільних доріг</t>
  </si>
  <si>
    <t>Експлуатаційне утримання автомобільних доріг загального користування місцевого значення Рівненської області (Зарічненський, Володимирецький, Дубровицький, Рокитнівський райони)</t>
  </si>
  <si>
    <t>Експлуатаційне утримання автомобільних доріг загального користування місцевого значення Рівненської області (Сарненський, Березнівський, Костопільський, Корецький райони)</t>
  </si>
  <si>
    <t>Експлуатаційне утримання автомобільних доріг загального користування місцевого значення Рівненської області (Гощанський, Рівненський, Здолбунівський, Острозький райони)</t>
  </si>
  <si>
    <t>Експлуатаційне утримання автомобільних доріг загального користування місцевого значення Рівненської області (Демидівський, Дубенський, Млинівський, Радивилівський райони)</t>
  </si>
  <si>
    <t>Разом за розділом "Об'єкти експлуатаційного утримання автомобільних доріг"</t>
  </si>
  <si>
    <t>Реконструкція автомобільної дороги О180204 Красносілля – Сопачів на ділянці км 8+300 –                км 11+200</t>
  </si>
  <si>
    <t>Капітальний ремонт автомобільної дороги О180802 Здолбунів – Глинськ – Стеблівка на ділянці                                       км 0+000 – км 4+300</t>
  </si>
  <si>
    <t xml:space="preserve">Капітальний ремонт автомобільної дороги О181004 Малий Стидин – Злазне – Іваничі на ділянці                                        км 10+600 – км 17+500 </t>
  </si>
  <si>
    <t>Капітальний ремонт вул. Лермонтова на ділянці від перехрестя з вул. Лесі Українки до перехрестя з вул. Богдана Хмельницького та вул. Богдана Хмельницького на ділянці від перехрестя з                              вул. Лермонтова до буд. № 19 в м. Березне Рівненської області</t>
  </si>
  <si>
    <t xml:space="preserve">Капітальний ремонт дорожнього покриття по вул. Андріївська (від буд. № 72б до буд. № 79) в                                     м. Березне </t>
  </si>
  <si>
    <t>Капітальний ремонт проїзної частини вул. Колодязьна в м. Дубровиця (від перехрестя з                                 вул. Макарівська до будинку 30)</t>
  </si>
  <si>
    <t>Капітальний ремонт вул. Привокзальна від перехрестя з вул. Центральна до буд. № 12а в                            смт. Зарічне</t>
  </si>
  <si>
    <t>Капітальний ремонт покриття вулиці Покровська в    с. Мала Любаша</t>
  </si>
  <si>
    <t>Капітальний ремонт покриття проїзної частини                             вул. Лісна в с. Суськ</t>
  </si>
  <si>
    <t xml:space="preserve">Капітальний ремонт вул. Острів в с. Смордва </t>
  </si>
  <si>
    <t xml:space="preserve">Капітальний ремонт дорожнього покриття                                  вул. Сонячна в с. Колоденка </t>
  </si>
  <si>
    <t>Капітальний ремонт дорожнього покриття по                      вул. Молодіжна в с. Корнин</t>
  </si>
  <si>
    <t xml:space="preserve">Капітальний ремонт покриття проїзної частини                вул. Ст. Руданського на ділянці від перехрестя з                         вул. Гора до буд № 2 в с. Шпанів </t>
  </si>
  <si>
    <t>Капітальний ремонт покриття вул. Набережна від буд. № 16 до буд № 4 в с. Хотин</t>
  </si>
  <si>
    <t xml:space="preserve">Капітальний ремонт вул. Вереснева в с. Шпанів </t>
  </si>
  <si>
    <t>Капітальний ремонт дорожнього покриття                                        вул. Замкова в с. Великий Олексин</t>
  </si>
  <si>
    <t xml:space="preserve">Капітальний ремонт покриття вул. Паркова в                            м. Вараш </t>
  </si>
  <si>
    <t xml:space="preserve">Капітальний ремонт вул. Котляревського – Некрасова (в межах вул. Пушкіна та                                       вул. Белгородська) в м. Сарни </t>
  </si>
  <si>
    <t>Поточний середній ремонт автомобільної дороги О180105 Кам’янка – Велике Поле на ділянці                км 0+000 – км 9+576</t>
  </si>
  <si>
    <t>Поточний середній ремонт О 180509 Лисин -Товпижин на відрізку від с. Хрінники до 
с. Товпижин</t>
  </si>
  <si>
    <t xml:space="preserve">Капітальний ремонт покриття проїзної частини                     вул. Л. Українки від буд. №3 до вул. Садова в                                м. Радивилів </t>
  </si>
  <si>
    <t xml:space="preserve">Капітальний ремонт покриття проїзної частини                      вул. Й. Петлюка від буд. № 14 до буд. № 22, від                   буд. № 74 до буд. № 79, від буд. № 85а до буд. № 91 в с. Немирівка </t>
  </si>
  <si>
    <t>Поточний середній ремонт автомобільної дороги О181406 Рокитне – Дерть на ділянці км 1+550 –                   км 4+386</t>
  </si>
  <si>
    <t xml:space="preserve">В.о. директора департаменту з питань 
будівництва та архітектури адміністрації                    </t>
  </si>
  <si>
    <t>04.11.2020   № 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</si>
</sst>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[$-419]General"/>
    <numFmt numFmtId="166" formatCode="#,##0.00_г_р_н_."/>
    <numFmt numFmtId="167" formatCode="#,##0.000"/>
    <numFmt numFmtId="168" formatCode="0.000"/>
    <numFmt numFmtId="169" formatCode="0.0"/>
    <numFmt numFmtId="170" formatCode="#,##0.0000"/>
  </numFmts>
  <fonts count="4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1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 Cyr"/>
      <charset val="1"/>
    </font>
    <font>
      <sz val="11"/>
      <color theme="1"/>
      <name val="Calibri"/>
      <family val="2"/>
      <charset val="204"/>
    </font>
    <font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Arial Cyr"/>
      <charset val="1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4"/>
      <color rgb="FF00B0F0"/>
      <name val="Times New Roman"/>
      <family val="1"/>
      <charset val="204"/>
    </font>
    <font>
      <sz val="1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1">
    <xf numFmtId="0" fontId="0" fillId="0" borderId="0"/>
    <xf numFmtId="0" fontId="4" fillId="0" borderId="0"/>
    <xf numFmtId="165" fontId="6" fillId="0" borderId="0"/>
    <xf numFmtId="0" fontId="7" fillId="0" borderId="0">
      <alignment horizontal="center"/>
    </xf>
    <xf numFmtId="0" fontId="7" fillId="0" borderId="0">
      <alignment horizontal="center" textRotation="90"/>
    </xf>
    <xf numFmtId="0" fontId="8" fillId="0" borderId="0"/>
    <xf numFmtId="0" fontId="8" fillId="0" borderId="0"/>
    <xf numFmtId="0" fontId="9" fillId="0" borderId="0">
      <alignment horizontal="left"/>
    </xf>
    <xf numFmtId="0" fontId="10" fillId="0" borderId="0"/>
    <xf numFmtId="0" fontId="10" fillId="0" borderId="0">
      <alignment horizontal="left"/>
    </xf>
    <xf numFmtId="0" fontId="2" fillId="0" borderId="0"/>
    <xf numFmtId="0" fontId="2" fillId="0" borderId="0"/>
    <xf numFmtId="0" fontId="3" fillId="0" borderId="0"/>
    <xf numFmtId="0" fontId="10" fillId="0" borderId="0"/>
    <xf numFmtId="0" fontId="2" fillId="0" borderId="0"/>
    <xf numFmtId="0" fontId="10" fillId="0" borderId="0"/>
    <xf numFmtId="0" fontId="9" fillId="0" borderId="0"/>
    <xf numFmtId="0" fontId="10" fillId="0" borderId="0"/>
    <xf numFmtId="0" fontId="12" fillId="0" borderId="0"/>
    <xf numFmtId="0" fontId="2" fillId="0" borderId="0"/>
    <xf numFmtId="0" fontId="1" fillId="0" borderId="0"/>
  </cellStyleXfs>
  <cellXfs count="228">
    <xf numFmtId="0" fontId="0" fillId="0" borderId="0" xfId="0"/>
    <xf numFmtId="0" fontId="13" fillId="0" borderId="0" xfId="0" applyFont="1" applyFill="1" applyBorder="1"/>
    <xf numFmtId="4" fontId="0" fillId="0" borderId="1" xfId="0" applyNumberFormat="1" applyBorder="1"/>
    <xf numFmtId="0" fontId="13" fillId="0" borderId="1" xfId="0" applyFont="1" applyFill="1" applyBorder="1"/>
    <xf numFmtId="4" fontId="14" fillId="0" borderId="1" xfId="0" applyNumberFormat="1" applyFont="1" applyFill="1" applyBorder="1"/>
    <xf numFmtId="0" fontId="15" fillId="0" borderId="1" xfId="1" applyFont="1" applyBorder="1" applyAlignment="1">
      <alignment horizontal="center" vertical="center"/>
    </xf>
    <xf numFmtId="4" fontId="17" fillId="0" borderId="1" xfId="0" applyNumberFormat="1" applyFont="1" applyFill="1" applyBorder="1"/>
    <xf numFmtId="0" fontId="11" fillId="0" borderId="1" xfId="1" applyFont="1" applyBorder="1" applyAlignment="1">
      <alignment vertical="center"/>
    </xf>
    <xf numFmtId="166" fontId="18" fillId="3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/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20" fillId="0" borderId="0" xfId="0" applyFont="1" applyFill="1" applyBorder="1"/>
    <xf numFmtId="0" fontId="21" fillId="0" borderId="0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0" xfId="0" applyFont="1" applyFill="1" applyBorder="1"/>
    <xf numFmtId="0" fontId="20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167" fontId="23" fillId="0" borderId="1" xfId="0" applyNumberFormat="1" applyFont="1" applyFill="1" applyBorder="1" applyAlignment="1">
      <alignment horizontal="center" vertical="center" wrapText="1"/>
    </xf>
    <xf numFmtId="168" fontId="23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167" fontId="25" fillId="0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23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7" fontId="23" fillId="0" borderId="1" xfId="0" applyNumberFormat="1" applyFont="1" applyFill="1" applyBorder="1" applyAlignment="1">
      <alignment horizontal="center" vertical="center"/>
    </xf>
    <xf numFmtId="164" fontId="23" fillId="0" borderId="1" xfId="0" applyNumberFormat="1" applyFont="1" applyFill="1" applyBorder="1" applyAlignment="1">
      <alignment horizontal="center" vertical="center"/>
    </xf>
    <xf numFmtId="168" fontId="20" fillId="0" borderId="5" xfId="0" applyNumberFormat="1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center" vertical="center"/>
    </xf>
    <xf numFmtId="169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0" fontId="20" fillId="0" borderId="0" xfId="0" applyFont="1" applyFill="1" applyBorder="1" applyAlignment="1">
      <alignment wrapText="1"/>
    </xf>
    <xf numFmtId="0" fontId="23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center" wrapText="1"/>
    </xf>
    <xf numFmtId="167" fontId="30" fillId="0" borderId="1" xfId="0" applyNumberFormat="1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167" fontId="31" fillId="0" borderId="1" xfId="0" applyNumberFormat="1" applyFont="1" applyFill="1" applyBorder="1" applyAlignment="1">
      <alignment horizontal="center" vertical="center" wrapText="1"/>
    </xf>
    <xf numFmtId="4" fontId="29" fillId="3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164" fontId="31" fillId="0" borderId="0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left" vertical="center" wrapText="1"/>
    </xf>
    <xf numFmtId="167" fontId="29" fillId="0" borderId="1" xfId="0" applyNumberFormat="1" applyFont="1" applyBorder="1" applyAlignment="1">
      <alignment horizontal="center" vertical="center"/>
    </xf>
    <xf numFmtId="4" fontId="29" fillId="0" borderId="1" xfId="0" applyNumberFormat="1" applyFont="1" applyBorder="1" applyAlignment="1">
      <alignment horizontal="center" vertical="center"/>
    </xf>
    <xf numFmtId="2" fontId="20" fillId="0" borderId="0" xfId="0" applyNumberFormat="1" applyFont="1" applyFill="1" applyBorder="1"/>
    <xf numFmtId="164" fontId="26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169" fontId="27" fillId="0" borderId="0" xfId="0" applyNumberFormat="1" applyFont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left" vertical="center" wrapText="1"/>
    </xf>
    <xf numFmtId="167" fontId="23" fillId="0" borderId="6" xfId="0" applyNumberFormat="1" applyFont="1" applyFill="1" applyBorder="1" applyAlignment="1">
      <alignment horizontal="center" vertical="center" wrapText="1"/>
    </xf>
    <xf numFmtId="164" fontId="23" fillId="0" borderId="6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left" vertical="center" wrapText="1"/>
    </xf>
    <xf numFmtId="167" fontId="23" fillId="0" borderId="9" xfId="0" applyNumberFormat="1" applyFont="1" applyFill="1" applyBorder="1" applyAlignment="1">
      <alignment horizontal="center" vertical="center" wrapText="1"/>
    </xf>
    <xf numFmtId="164" fontId="23" fillId="0" borderId="9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/>
    <xf numFmtId="0" fontId="23" fillId="0" borderId="1" xfId="0" applyFont="1" applyBorder="1" applyAlignment="1">
      <alignment horizontal="left" vertical="center" wrapText="1"/>
    </xf>
    <xf numFmtId="167" fontId="20" fillId="0" borderId="1" xfId="0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3" fillId="0" borderId="1" xfId="0" applyFont="1" applyFill="1" applyBorder="1" applyAlignment="1">
      <alignment horizontal="left" vertical="top" wrapText="1"/>
    </xf>
    <xf numFmtId="167" fontId="23" fillId="0" borderId="1" xfId="0" applyNumberFormat="1" applyFont="1" applyBorder="1" applyAlignment="1">
      <alignment vertical="center" wrapText="1"/>
    </xf>
    <xf numFmtId="169" fontId="23" fillId="0" borderId="5" xfId="0" applyNumberFormat="1" applyFont="1" applyBorder="1" applyAlignment="1">
      <alignment horizontal="center" vertical="center" wrapText="1"/>
    </xf>
    <xf numFmtId="169" fontId="23" fillId="0" borderId="1" xfId="0" applyNumberFormat="1" applyFont="1" applyBorder="1" applyAlignment="1">
      <alignment horizontal="center" vertical="center" wrapText="1"/>
    </xf>
    <xf numFmtId="167" fontId="23" fillId="0" borderId="1" xfId="0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vertical="top" wrapText="1"/>
    </xf>
    <xf numFmtId="164" fontId="32" fillId="0" borderId="10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wrapText="1"/>
    </xf>
    <xf numFmtId="170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wrapText="1"/>
    </xf>
    <xf numFmtId="0" fontId="23" fillId="5" borderId="1" xfId="0" applyFont="1" applyFill="1" applyBorder="1" applyAlignment="1">
      <alignment horizontal="center" vertical="center" wrapText="1"/>
    </xf>
    <xf numFmtId="0" fontId="29" fillId="3" borderId="1" xfId="12" applyFont="1" applyFill="1" applyBorder="1" applyAlignment="1">
      <alignment horizontal="left" vertical="center" wrapText="1"/>
    </xf>
    <xf numFmtId="4" fontId="30" fillId="3" borderId="1" xfId="12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164" fontId="30" fillId="3" borderId="1" xfId="12" applyNumberFormat="1" applyFont="1" applyFill="1" applyBorder="1" applyAlignment="1">
      <alignment horizontal="center" vertical="center" wrapText="1"/>
    </xf>
    <xf numFmtId="0" fontId="31" fillId="0" borderId="0" xfId="0" applyFont="1" applyFill="1" applyBorder="1"/>
    <xf numFmtId="167" fontId="27" fillId="0" borderId="1" xfId="0" applyNumberFormat="1" applyFont="1" applyBorder="1" applyAlignment="1">
      <alignment horizontal="center" vertical="center"/>
    </xf>
    <xf numFmtId="167" fontId="32" fillId="0" borderId="1" xfId="0" applyNumberFormat="1" applyFont="1" applyBorder="1" applyAlignment="1">
      <alignment horizontal="center" vertical="center"/>
    </xf>
    <xf numFmtId="168" fontId="27" fillId="0" borderId="3" xfId="0" applyNumberFormat="1" applyFont="1" applyBorder="1" applyAlignment="1">
      <alignment horizontal="center" vertical="center" wrapText="1"/>
    </xf>
    <xf numFmtId="0" fontId="31" fillId="0" borderId="0" xfId="0" applyFont="1" applyFill="1" applyBorder="1" applyAlignment="1">
      <alignment wrapText="1"/>
    </xf>
    <xf numFmtId="0" fontId="23" fillId="0" borderId="1" xfId="0" applyFont="1" applyFill="1" applyBorder="1" applyAlignment="1">
      <alignment vertical="center" wrapText="1"/>
    </xf>
    <xf numFmtId="164" fontId="20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top" wrapText="1"/>
    </xf>
    <xf numFmtId="164" fontId="32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67" fontId="32" fillId="0" borderId="1" xfId="0" applyNumberFormat="1" applyFont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center" vertical="center" wrapText="1"/>
    </xf>
    <xf numFmtId="0" fontId="33" fillId="0" borderId="1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/>
    </xf>
    <xf numFmtId="0" fontId="31" fillId="0" borderId="0" xfId="0" applyFont="1" applyAlignment="1">
      <alignment wrapText="1"/>
    </xf>
    <xf numFmtId="164" fontId="34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0" fillId="0" borderId="6" xfId="0" applyFont="1" applyFill="1" applyBorder="1" applyAlignment="1">
      <alignment horizontal="center" vertical="center"/>
    </xf>
    <xf numFmtId="168" fontId="30" fillId="0" borderId="1" xfId="0" applyNumberFormat="1" applyFont="1" applyBorder="1" applyAlignment="1">
      <alignment horizontal="center" vertical="center" wrapText="1"/>
    </xf>
    <xf numFmtId="164" fontId="29" fillId="0" borderId="0" xfId="0" applyNumberFormat="1" applyFont="1" applyAlignment="1">
      <alignment horizontal="center" vertical="center"/>
    </xf>
    <xf numFmtId="0" fontId="35" fillId="6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20" fillId="0" borderId="1" xfId="0" quotePrefix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/>
    <xf numFmtId="164" fontId="20" fillId="0" borderId="0" xfId="0" applyNumberFormat="1" applyFont="1" applyFill="1"/>
    <xf numFmtId="0" fontId="23" fillId="4" borderId="1" xfId="0" applyFont="1" applyFill="1" applyBorder="1" applyAlignment="1">
      <alignment horizontal="left" vertical="top" wrapText="1"/>
    </xf>
    <xf numFmtId="167" fontId="23" fillId="4" borderId="1" xfId="0" applyNumberFormat="1" applyFont="1" applyFill="1" applyBorder="1" applyAlignment="1">
      <alignment horizontal="center" vertical="center" wrapText="1"/>
    </xf>
    <xf numFmtId="164" fontId="23" fillId="4" borderId="1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0" fillId="4" borderId="0" xfId="0" applyFont="1" applyFill="1" applyBorder="1"/>
    <xf numFmtId="0" fontId="29" fillId="4" borderId="1" xfId="0" applyFont="1" applyFill="1" applyBorder="1" applyAlignment="1">
      <alignment wrapText="1"/>
    </xf>
    <xf numFmtId="167" fontId="29" fillId="4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164" fontId="29" fillId="4" borderId="1" xfId="0" applyNumberFormat="1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/>
    <xf numFmtId="164" fontId="29" fillId="0" borderId="1" xfId="0" applyNumberFormat="1" applyFont="1" applyFill="1" applyBorder="1" applyAlignment="1">
      <alignment horizontal="center" vertical="center"/>
    </xf>
    <xf numFmtId="164" fontId="29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/>
    <xf numFmtId="4" fontId="0" fillId="0" borderId="0" xfId="0" applyNumberFormat="1"/>
    <xf numFmtId="2" fontId="0" fillId="0" borderId="0" xfId="0" applyNumberFormat="1"/>
    <xf numFmtId="164" fontId="39" fillId="0" borderId="1" xfId="0" applyNumberFormat="1" applyFont="1" applyFill="1" applyBorder="1" applyAlignment="1">
      <alignment horizontal="center" vertical="center" wrapText="1"/>
    </xf>
    <xf numFmtId="0" fontId="23" fillId="0" borderId="4" xfId="19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168" fontId="23" fillId="0" borderId="5" xfId="0" applyNumberFormat="1" applyFont="1" applyFill="1" applyBorder="1" applyAlignment="1">
      <alignment horizontal="left" vertical="center" wrapText="1"/>
    </xf>
    <xf numFmtId="168" fontId="29" fillId="3" borderId="1" xfId="0" applyNumberFormat="1" applyFont="1" applyFill="1" applyBorder="1" applyAlignment="1">
      <alignment horizontal="center" vertical="center"/>
    </xf>
    <xf numFmtId="168" fontId="29" fillId="0" borderId="1" xfId="0" applyNumberFormat="1" applyFont="1" applyFill="1" applyBorder="1" applyAlignment="1">
      <alignment horizontal="center" vertical="center" wrapText="1"/>
    </xf>
    <xf numFmtId="168" fontId="23" fillId="0" borderId="1" xfId="0" applyNumberFormat="1" applyFont="1" applyFill="1" applyBorder="1" applyAlignment="1">
      <alignment horizontal="center" vertical="center"/>
    </xf>
    <xf numFmtId="168" fontId="29" fillId="0" borderId="1" xfId="0" applyNumberFormat="1" applyFont="1" applyFill="1" applyBorder="1" applyAlignment="1">
      <alignment horizontal="center" vertical="center"/>
    </xf>
    <xf numFmtId="168" fontId="20" fillId="0" borderId="1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vertical="top" wrapText="1"/>
    </xf>
    <xf numFmtId="0" fontId="23" fillId="0" borderId="5" xfId="0" applyFont="1" applyFill="1" applyBorder="1" applyAlignment="1">
      <alignment horizontal="left" vertical="top" wrapText="1"/>
    </xf>
    <xf numFmtId="168" fontId="23" fillId="0" borderId="1" xfId="19" applyNumberFormat="1" applyFont="1" applyFill="1" applyBorder="1" applyAlignment="1">
      <alignment horizontal="center" vertical="center" wrapText="1"/>
    </xf>
    <xf numFmtId="0" fontId="26" fillId="0" borderId="5" xfId="0" applyFont="1" applyFill="1" applyBorder="1"/>
    <xf numFmtId="0" fontId="39" fillId="0" borderId="1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wrapText="1"/>
    </xf>
    <xf numFmtId="0" fontId="23" fillId="0" borderId="5" xfId="12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168" fontId="24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168" fontId="23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68" fontId="23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/>
    <xf numFmtId="168" fontId="19" fillId="0" borderId="0" xfId="0" applyNumberFormat="1" applyFont="1" applyFill="1" applyAlignment="1">
      <alignment horizontal="center" vertical="center" wrapText="1"/>
    </xf>
    <xf numFmtId="168" fontId="25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6" fillId="0" borderId="3" xfId="19" applyFont="1" applyFill="1" applyBorder="1" applyAlignment="1">
      <alignment horizontal="center" vertical="center" wrapText="1"/>
    </xf>
    <xf numFmtId="0" fontId="26" fillId="0" borderId="4" xfId="19" applyFont="1" applyFill="1" applyBorder="1" applyAlignment="1">
      <alignment horizontal="center" vertical="center" wrapText="1"/>
    </xf>
    <xf numFmtId="0" fontId="26" fillId="0" borderId="5" xfId="19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 indent="4"/>
    </xf>
    <xf numFmtId="0" fontId="22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top" wrapText="1"/>
    </xf>
    <xf numFmtId="0" fontId="26" fillId="0" borderId="12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 vertical="top" wrapText="1"/>
    </xf>
    <xf numFmtId="0" fontId="26" fillId="0" borderId="4" xfId="0" applyFont="1" applyFill="1" applyBorder="1" applyAlignment="1">
      <alignment horizontal="center" vertical="top" wrapText="1"/>
    </xf>
    <xf numFmtId="0" fontId="26" fillId="0" borderId="5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vertical="top" wrapText="1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wrapText="1"/>
    </xf>
    <xf numFmtId="0" fontId="26" fillId="0" borderId="4" xfId="0" applyFont="1" applyFill="1" applyBorder="1" applyAlignment="1">
      <alignment horizontal="center" wrapText="1"/>
    </xf>
    <xf numFmtId="0" fontId="26" fillId="0" borderId="5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38" fillId="0" borderId="4" xfId="19" applyFont="1" applyFill="1" applyBorder="1" applyAlignment="1">
      <alignment horizontal="center" vertical="center" wrapText="1"/>
    </xf>
    <xf numFmtId="0" fontId="38" fillId="0" borderId="5" xfId="19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168" fontId="23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40" fillId="0" borderId="0" xfId="0" applyFont="1" applyFill="1" applyBorder="1" applyAlignment="1">
      <alignment horizontal="left" wrapText="1"/>
    </xf>
    <xf numFmtId="0" fontId="40" fillId="0" borderId="0" xfId="0" applyFont="1" applyFill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 wrapText="1"/>
    </xf>
  </cellXfs>
  <cellStyles count="21">
    <cellStyle name="Excel Built-in Normal" xfId="2"/>
    <cellStyle name="Heading" xfId="3"/>
    <cellStyle name="Heading1" xfId="4"/>
    <cellStyle name="Result" xfId="5"/>
    <cellStyle name="Result2" xfId="6"/>
    <cellStyle name="Заголовок сводной таблицы" xfId="7"/>
    <cellStyle name="Значение сводной таблицы" xfId="8"/>
    <cellStyle name="Категория сводной таблицы" xfId="9"/>
    <cellStyle name="Обычный" xfId="0" builtinId="0"/>
    <cellStyle name="Обычный 16" xfId="10"/>
    <cellStyle name="Обычный 2" xfId="11"/>
    <cellStyle name="Обычный 2 2" xfId="12"/>
    <cellStyle name="Обычный 3" xfId="13"/>
    <cellStyle name="Обычный 4" xfId="14"/>
    <cellStyle name="Обычный 5" xfId="1"/>
    <cellStyle name="Обычный 6" xfId="18"/>
    <cellStyle name="Обычный 7" xfId="20"/>
    <cellStyle name="Обычный_Лист1" xfId="19"/>
    <cellStyle name="Поле сводной таблицы" xfId="15"/>
    <cellStyle name="Результат сводной таблицы" xfId="16"/>
    <cellStyle name="Угол сводной таблицы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93"/>
  <sheetViews>
    <sheetView view="pageBreakPreview" topLeftCell="A4" zoomScale="85" zoomScaleNormal="100" zoomScaleSheetLayoutView="85" workbookViewId="0">
      <pane ySplit="2" topLeftCell="A177" activePane="bottomLeft" state="frozen"/>
      <selection activeCell="A4" sqref="A4"/>
      <selection pane="bottomLeft" activeCell="B183" sqref="B183"/>
    </sheetView>
  </sheetViews>
  <sheetFormatPr defaultRowHeight="18.75"/>
  <cols>
    <col min="1" max="1" width="5.28515625" style="123" customWidth="1"/>
    <col min="2" max="2" width="48.85546875" style="124" customWidth="1"/>
    <col min="3" max="3" width="17.28515625" style="125" customWidth="1"/>
    <col min="4" max="4" width="12.140625" style="124" customWidth="1"/>
    <col min="5" max="5" width="10.28515625" style="124" customWidth="1"/>
    <col min="6" max="6" width="15.7109375" style="124" customWidth="1"/>
    <col min="7" max="7" width="11.140625" style="13" customWidth="1"/>
    <col min="8" max="8" width="7.7109375" style="13" customWidth="1"/>
    <col min="9" max="256" width="8.85546875" style="13"/>
    <col min="257" max="257" width="5.28515625" style="13" customWidth="1"/>
    <col min="258" max="258" width="48.85546875" style="13" customWidth="1"/>
    <col min="259" max="259" width="17.28515625" style="13" customWidth="1"/>
    <col min="260" max="260" width="12.140625" style="13" customWidth="1"/>
    <col min="261" max="261" width="10.28515625" style="13" customWidth="1"/>
    <col min="262" max="262" width="15.7109375" style="13" customWidth="1"/>
    <col min="263" max="263" width="11.140625" style="13" customWidth="1"/>
    <col min="264" max="264" width="7.7109375" style="13" customWidth="1"/>
    <col min="265" max="512" width="8.85546875" style="13"/>
    <col min="513" max="513" width="5.28515625" style="13" customWidth="1"/>
    <col min="514" max="514" width="48.85546875" style="13" customWidth="1"/>
    <col min="515" max="515" width="17.28515625" style="13" customWidth="1"/>
    <col min="516" max="516" width="12.140625" style="13" customWidth="1"/>
    <col min="517" max="517" width="10.28515625" style="13" customWidth="1"/>
    <col min="518" max="518" width="15.7109375" style="13" customWidth="1"/>
    <col min="519" max="519" width="11.140625" style="13" customWidth="1"/>
    <col min="520" max="520" width="7.7109375" style="13" customWidth="1"/>
    <col min="521" max="768" width="8.85546875" style="13"/>
    <col min="769" max="769" width="5.28515625" style="13" customWidth="1"/>
    <col min="770" max="770" width="48.85546875" style="13" customWidth="1"/>
    <col min="771" max="771" width="17.28515625" style="13" customWidth="1"/>
    <col min="772" max="772" width="12.140625" style="13" customWidth="1"/>
    <col min="773" max="773" width="10.28515625" style="13" customWidth="1"/>
    <col min="774" max="774" width="15.7109375" style="13" customWidth="1"/>
    <col min="775" max="775" width="11.140625" style="13" customWidth="1"/>
    <col min="776" max="776" width="7.7109375" style="13" customWidth="1"/>
    <col min="777" max="1024" width="8.85546875" style="13"/>
    <col min="1025" max="1025" width="5.28515625" style="13" customWidth="1"/>
    <col min="1026" max="1026" width="48.85546875" style="13" customWidth="1"/>
    <col min="1027" max="1027" width="17.28515625" style="13" customWidth="1"/>
    <col min="1028" max="1028" width="12.140625" style="13" customWidth="1"/>
    <col min="1029" max="1029" width="10.28515625" style="13" customWidth="1"/>
    <col min="1030" max="1030" width="15.7109375" style="13" customWidth="1"/>
    <col min="1031" max="1031" width="11.140625" style="13" customWidth="1"/>
    <col min="1032" max="1032" width="7.7109375" style="13" customWidth="1"/>
    <col min="1033" max="1280" width="8.85546875" style="13"/>
    <col min="1281" max="1281" width="5.28515625" style="13" customWidth="1"/>
    <col min="1282" max="1282" width="48.85546875" style="13" customWidth="1"/>
    <col min="1283" max="1283" width="17.28515625" style="13" customWidth="1"/>
    <col min="1284" max="1284" width="12.140625" style="13" customWidth="1"/>
    <col min="1285" max="1285" width="10.28515625" style="13" customWidth="1"/>
    <col min="1286" max="1286" width="15.7109375" style="13" customWidth="1"/>
    <col min="1287" max="1287" width="11.140625" style="13" customWidth="1"/>
    <col min="1288" max="1288" width="7.7109375" style="13" customWidth="1"/>
    <col min="1289" max="1536" width="8.85546875" style="13"/>
    <col min="1537" max="1537" width="5.28515625" style="13" customWidth="1"/>
    <col min="1538" max="1538" width="48.85546875" style="13" customWidth="1"/>
    <col min="1539" max="1539" width="17.28515625" style="13" customWidth="1"/>
    <col min="1540" max="1540" width="12.140625" style="13" customWidth="1"/>
    <col min="1541" max="1541" width="10.28515625" style="13" customWidth="1"/>
    <col min="1542" max="1542" width="15.7109375" style="13" customWidth="1"/>
    <col min="1543" max="1543" width="11.140625" style="13" customWidth="1"/>
    <col min="1544" max="1544" width="7.7109375" style="13" customWidth="1"/>
    <col min="1545" max="1792" width="8.85546875" style="13"/>
    <col min="1793" max="1793" width="5.28515625" style="13" customWidth="1"/>
    <col min="1794" max="1794" width="48.85546875" style="13" customWidth="1"/>
    <col min="1795" max="1795" width="17.28515625" style="13" customWidth="1"/>
    <col min="1796" max="1796" width="12.140625" style="13" customWidth="1"/>
    <col min="1797" max="1797" width="10.28515625" style="13" customWidth="1"/>
    <col min="1798" max="1798" width="15.7109375" style="13" customWidth="1"/>
    <col min="1799" max="1799" width="11.140625" style="13" customWidth="1"/>
    <col min="1800" max="1800" width="7.7109375" style="13" customWidth="1"/>
    <col min="1801" max="2048" width="8.85546875" style="13"/>
    <col min="2049" max="2049" width="5.28515625" style="13" customWidth="1"/>
    <col min="2050" max="2050" width="48.85546875" style="13" customWidth="1"/>
    <col min="2051" max="2051" width="17.28515625" style="13" customWidth="1"/>
    <col min="2052" max="2052" width="12.140625" style="13" customWidth="1"/>
    <col min="2053" max="2053" width="10.28515625" style="13" customWidth="1"/>
    <col min="2054" max="2054" width="15.7109375" style="13" customWidth="1"/>
    <col min="2055" max="2055" width="11.140625" style="13" customWidth="1"/>
    <col min="2056" max="2056" width="7.7109375" style="13" customWidth="1"/>
    <col min="2057" max="2304" width="8.85546875" style="13"/>
    <col min="2305" max="2305" width="5.28515625" style="13" customWidth="1"/>
    <col min="2306" max="2306" width="48.85546875" style="13" customWidth="1"/>
    <col min="2307" max="2307" width="17.28515625" style="13" customWidth="1"/>
    <col min="2308" max="2308" width="12.140625" style="13" customWidth="1"/>
    <col min="2309" max="2309" width="10.28515625" style="13" customWidth="1"/>
    <col min="2310" max="2310" width="15.7109375" style="13" customWidth="1"/>
    <col min="2311" max="2311" width="11.140625" style="13" customWidth="1"/>
    <col min="2312" max="2312" width="7.7109375" style="13" customWidth="1"/>
    <col min="2313" max="2560" width="8.85546875" style="13"/>
    <col min="2561" max="2561" width="5.28515625" style="13" customWidth="1"/>
    <col min="2562" max="2562" width="48.85546875" style="13" customWidth="1"/>
    <col min="2563" max="2563" width="17.28515625" style="13" customWidth="1"/>
    <col min="2564" max="2564" width="12.140625" style="13" customWidth="1"/>
    <col min="2565" max="2565" width="10.28515625" style="13" customWidth="1"/>
    <col min="2566" max="2566" width="15.7109375" style="13" customWidth="1"/>
    <col min="2567" max="2567" width="11.140625" style="13" customWidth="1"/>
    <col min="2568" max="2568" width="7.7109375" style="13" customWidth="1"/>
    <col min="2569" max="2816" width="8.85546875" style="13"/>
    <col min="2817" max="2817" width="5.28515625" style="13" customWidth="1"/>
    <col min="2818" max="2818" width="48.85546875" style="13" customWidth="1"/>
    <col min="2819" max="2819" width="17.28515625" style="13" customWidth="1"/>
    <col min="2820" max="2820" width="12.140625" style="13" customWidth="1"/>
    <col min="2821" max="2821" width="10.28515625" style="13" customWidth="1"/>
    <col min="2822" max="2822" width="15.7109375" style="13" customWidth="1"/>
    <col min="2823" max="2823" width="11.140625" style="13" customWidth="1"/>
    <col min="2824" max="2824" width="7.7109375" style="13" customWidth="1"/>
    <col min="2825" max="3072" width="8.85546875" style="13"/>
    <col min="3073" max="3073" width="5.28515625" style="13" customWidth="1"/>
    <col min="3074" max="3074" width="48.85546875" style="13" customWidth="1"/>
    <col min="3075" max="3075" width="17.28515625" style="13" customWidth="1"/>
    <col min="3076" max="3076" width="12.140625" style="13" customWidth="1"/>
    <col min="3077" max="3077" width="10.28515625" style="13" customWidth="1"/>
    <col min="3078" max="3078" width="15.7109375" style="13" customWidth="1"/>
    <col min="3079" max="3079" width="11.140625" style="13" customWidth="1"/>
    <col min="3080" max="3080" width="7.7109375" style="13" customWidth="1"/>
    <col min="3081" max="3328" width="8.85546875" style="13"/>
    <col min="3329" max="3329" width="5.28515625" style="13" customWidth="1"/>
    <col min="3330" max="3330" width="48.85546875" style="13" customWidth="1"/>
    <col min="3331" max="3331" width="17.28515625" style="13" customWidth="1"/>
    <col min="3332" max="3332" width="12.140625" style="13" customWidth="1"/>
    <col min="3333" max="3333" width="10.28515625" style="13" customWidth="1"/>
    <col min="3334" max="3334" width="15.7109375" style="13" customWidth="1"/>
    <col min="3335" max="3335" width="11.140625" style="13" customWidth="1"/>
    <col min="3336" max="3336" width="7.7109375" style="13" customWidth="1"/>
    <col min="3337" max="3584" width="8.85546875" style="13"/>
    <col min="3585" max="3585" width="5.28515625" style="13" customWidth="1"/>
    <col min="3586" max="3586" width="48.85546875" style="13" customWidth="1"/>
    <col min="3587" max="3587" width="17.28515625" style="13" customWidth="1"/>
    <col min="3588" max="3588" width="12.140625" style="13" customWidth="1"/>
    <col min="3589" max="3589" width="10.28515625" style="13" customWidth="1"/>
    <col min="3590" max="3590" width="15.7109375" style="13" customWidth="1"/>
    <col min="3591" max="3591" width="11.140625" style="13" customWidth="1"/>
    <col min="3592" max="3592" width="7.7109375" style="13" customWidth="1"/>
    <col min="3593" max="3840" width="8.85546875" style="13"/>
    <col min="3841" max="3841" width="5.28515625" style="13" customWidth="1"/>
    <col min="3842" max="3842" width="48.85546875" style="13" customWidth="1"/>
    <col min="3843" max="3843" width="17.28515625" style="13" customWidth="1"/>
    <col min="3844" max="3844" width="12.140625" style="13" customWidth="1"/>
    <col min="3845" max="3845" width="10.28515625" style="13" customWidth="1"/>
    <col min="3846" max="3846" width="15.7109375" style="13" customWidth="1"/>
    <col min="3847" max="3847" width="11.140625" style="13" customWidth="1"/>
    <col min="3848" max="3848" width="7.7109375" style="13" customWidth="1"/>
    <col min="3849" max="4096" width="8.85546875" style="13"/>
    <col min="4097" max="4097" width="5.28515625" style="13" customWidth="1"/>
    <col min="4098" max="4098" width="48.85546875" style="13" customWidth="1"/>
    <col min="4099" max="4099" width="17.28515625" style="13" customWidth="1"/>
    <col min="4100" max="4100" width="12.140625" style="13" customWidth="1"/>
    <col min="4101" max="4101" width="10.28515625" style="13" customWidth="1"/>
    <col min="4102" max="4102" width="15.7109375" style="13" customWidth="1"/>
    <col min="4103" max="4103" width="11.140625" style="13" customWidth="1"/>
    <col min="4104" max="4104" width="7.7109375" style="13" customWidth="1"/>
    <col min="4105" max="4352" width="8.85546875" style="13"/>
    <col min="4353" max="4353" width="5.28515625" style="13" customWidth="1"/>
    <col min="4354" max="4354" width="48.85546875" style="13" customWidth="1"/>
    <col min="4355" max="4355" width="17.28515625" style="13" customWidth="1"/>
    <col min="4356" max="4356" width="12.140625" style="13" customWidth="1"/>
    <col min="4357" max="4357" width="10.28515625" style="13" customWidth="1"/>
    <col min="4358" max="4358" width="15.7109375" style="13" customWidth="1"/>
    <col min="4359" max="4359" width="11.140625" style="13" customWidth="1"/>
    <col min="4360" max="4360" width="7.7109375" style="13" customWidth="1"/>
    <col min="4361" max="4608" width="8.85546875" style="13"/>
    <col min="4609" max="4609" width="5.28515625" style="13" customWidth="1"/>
    <col min="4610" max="4610" width="48.85546875" style="13" customWidth="1"/>
    <col min="4611" max="4611" width="17.28515625" style="13" customWidth="1"/>
    <col min="4612" max="4612" width="12.140625" style="13" customWidth="1"/>
    <col min="4613" max="4613" width="10.28515625" style="13" customWidth="1"/>
    <col min="4614" max="4614" width="15.7109375" style="13" customWidth="1"/>
    <col min="4615" max="4615" width="11.140625" style="13" customWidth="1"/>
    <col min="4616" max="4616" width="7.7109375" style="13" customWidth="1"/>
    <col min="4617" max="4864" width="8.85546875" style="13"/>
    <col min="4865" max="4865" width="5.28515625" style="13" customWidth="1"/>
    <col min="4866" max="4866" width="48.85546875" style="13" customWidth="1"/>
    <col min="4867" max="4867" width="17.28515625" style="13" customWidth="1"/>
    <col min="4868" max="4868" width="12.140625" style="13" customWidth="1"/>
    <col min="4869" max="4869" width="10.28515625" style="13" customWidth="1"/>
    <col min="4870" max="4870" width="15.7109375" style="13" customWidth="1"/>
    <col min="4871" max="4871" width="11.140625" style="13" customWidth="1"/>
    <col min="4872" max="4872" width="7.7109375" style="13" customWidth="1"/>
    <col min="4873" max="5120" width="8.85546875" style="13"/>
    <col min="5121" max="5121" width="5.28515625" style="13" customWidth="1"/>
    <col min="5122" max="5122" width="48.85546875" style="13" customWidth="1"/>
    <col min="5123" max="5123" width="17.28515625" style="13" customWidth="1"/>
    <col min="5124" max="5124" width="12.140625" style="13" customWidth="1"/>
    <col min="5125" max="5125" width="10.28515625" style="13" customWidth="1"/>
    <col min="5126" max="5126" width="15.7109375" style="13" customWidth="1"/>
    <col min="5127" max="5127" width="11.140625" style="13" customWidth="1"/>
    <col min="5128" max="5128" width="7.7109375" style="13" customWidth="1"/>
    <col min="5129" max="5376" width="8.85546875" style="13"/>
    <col min="5377" max="5377" width="5.28515625" style="13" customWidth="1"/>
    <col min="5378" max="5378" width="48.85546875" style="13" customWidth="1"/>
    <col min="5379" max="5379" width="17.28515625" style="13" customWidth="1"/>
    <col min="5380" max="5380" width="12.140625" style="13" customWidth="1"/>
    <col min="5381" max="5381" width="10.28515625" style="13" customWidth="1"/>
    <col min="5382" max="5382" width="15.7109375" style="13" customWidth="1"/>
    <col min="5383" max="5383" width="11.140625" style="13" customWidth="1"/>
    <col min="5384" max="5384" width="7.7109375" style="13" customWidth="1"/>
    <col min="5385" max="5632" width="8.85546875" style="13"/>
    <col min="5633" max="5633" width="5.28515625" style="13" customWidth="1"/>
    <col min="5634" max="5634" width="48.85546875" style="13" customWidth="1"/>
    <col min="5635" max="5635" width="17.28515625" style="13" customWidth="1"/>
    <col min="5636" max="5636" width="12.140625" style="13" customWidth="1"/>
    <col min="5637" max="5637" width="10.28515625" style="13" customWidth="1"/>
    <col min="5638" max="5638" width="15.7109375" style="13" customWidth="1"/>
    <col min="5639" max="5639" width="11.140625" style="13" customWidth="1"/>
    <col min="5640" max="5640" width="7.7109375" style="13" customWidth="1"/>
    <col min="5641" max="5888" width="8.85546875" style="13"/>
    <col min="5889" max="5889" width="5.28515625" style="13" customWidth="1"/>
    <col min="5890" max="5890" width="48.85546875" style="13" customWidth="1"/>
    <col min="5891" max="5891" width="17.28515625" style="13" customWidth="1"/>
    <col min="5892" max="5892" width="12.140625" style="13" customWidth="1"/>
    <col min="5893" max="5893" width="10.28515625" style="13" customWidth="1"/>
    <col min="5894" max="5894" width="15.7109375" style="13" customWidth="1"/>
    <col min="5895" max="5895" width="11.140625" style="13" customWidth="1"/>
    <col min="5896" max="5896" width="7.7109375" style="13" customWidth="1"/>
    <col min="5897" max="6144" width="8.85546875" style="13"/>
    <col min="6145" max="6145" width="5.28515625" style="13" customWidth="1"/>
    <col min="6146" max="6146" width="48.85546875" style="13" customWidth="1"/>
    <col min="6147" max="6147" width="17.28515625" style="13" customWidth="1"/>
    <col min="6148" max="6148" width="12.140625" style="13" customWidth="1"/>
    <col min="6149" max="6149" width="10.28515625" style="13" customWidth="1"/>
    <col min="6150" max="6150" width="15.7109375" style="13" customWidth="1"/>
    <col min="6151" max="6151" width="11.140625" style="13" customWidth="1"/>
    <col min="6152" max="6152" width="7.7109375" style="13" customWidth="1"/>
    <col min="6153" max="6400" width="8.85546875" style="13"/>
    <col min="6401" max="6401" width="5.28515625" style="13" customWidth="1"/>
    <col min="6402" max="6402" width="48.85546875" style="13" customWidth="1"/>
    <col min="6403" max="6403" width="17.28515625" style="13" customWidth="1"/>
    <col min="6404" max="6404" width="12.140625" style="13" customWidth="1"/>
    <col min="6405" max="6405" width="10.28515625" style="13" customWidth="1"/>
    <col min="6406" max="6406" width="15.7109375" style="13" customWidth="1"/>
    <col min="6407" max="6407" width="11.140625" style="13" customWidth="1"/>
    <col min="6408" max="6408" width="7.7109375" style="13" customWidth="1"/>
    <col min="6409" max="6656" width="8.85546875" style="13"/>
    <col min="6657" max="6657" width="5.28515625" style="13" customWidth="1"/>
    <col min="6658" max="6658" width="48.85546875" style="13" customWidth="1"/>
    <col min="6659" max="6659" width="17.28515625" style="13" customWidth="1"/>
    <col min="6660" max="6660" width="12.140625" style="13" customWidth="1"/>
    <col min="6661" max="6661" width="10.28515625" style="13" customWidth="1"/>
    <col min="6662" max="6662" width="15.7109375" style="13" customWidth="1"/>
    <col min="6663" max="6663" width="11.140625" style="13" customWidth="1"/>
    <col min="6664" max="6664" width="7.7109375" style="13" customWidth="1"/>
    <col min="6665" max="6912" width="8.85546875" style="13"/>
    <col min="6913" max="6913" width="5.28515625" style="13" customWidth="1"/>
    <col min="6914" max="6914" width="48.85546875" style="13" customWidth="1"/>
    <col min="6915" max="6915" width="17.28515625" style="13" customWidth="1"/>
    <col min="6916" max="6916" width="12.140625" style="13" customWidth="1"/>
    <col min="6917" max="6917" width="10.28515625" style="13" customWidth="1"/>
    <col min="6918" max="6918" width="15.7109375" style="13" customWidth="1"/>
    <col min="6919" max="6919" width="11.140625" style="13" customWidth="1"/>
    <col min="6920" max="6920" width="7.7109375" style="13" customWidth="1"/>
    <col min="6921" max="7168" width="8.85546875" style="13"/>
    <col min="7169" max="7169" width="5.28515625" style="13" customWidth="1"/>
    <col min="7170" max="7170" width="48.85546875" style="13" customWidth="1"/>
    <col min="7171" max="7171" width="17.28515625" style="13" customWidth="1"/>
    <col min="7172" max="7172" width="12.140625" style="13" customWidth="1"/>
    <col min="7173" max="7173" width="10.28515625" style="13" customWidth="1"/>
    <col min="7174" max="7174" width="15.7109375" style="13" customWidth="1"/>
    <col min="7175" max="7175" width="11.140625" style="13" customWidth="1"/>
    <col min="7176" max="7176" width="7.7109375" style="13" customWidth="1"/>
    <col min="7177" max="7424" width="8.85546875" style="13"/>
    <col min="7425" max="7425" width="5.28515625" style="13" customWidth="1"/>
    <col min="7426" max="7426" width="48.85546875" style="13" customWidth="1"/>
    <col min="7427" max="7427" width="17.28515625" style="13" customWidth="1"/>
    <col min="7428" max="7428" width="12.140625" style="13" customWidth="1"/>
    <col min="7429" max="7429" width="10.28515625" style="13" customWidth="1"/>
    <col min="7430" max="7430" width="15.7109375" style="13" customWidth="1"/>
    <col min="7431" max="7431" width="11.140625" style="13" customWidth="1"/>
    <col min="7432" max="7432" width="7.7109375" style="13" customWidth="1"/>
    <col min="7433" max="7680" width="8.85546875" style="13"/>
    <col min="7681" max="7681" width="5.28515625" style="13" customWidth="1"/>
    <col min="7682" max="7682" width="48.85546875" style="13" customWidth="1"/>
    <col min="7683" max="7683" width="17.28515625" style="13" customWidth="1"/>
    <col min="7684" max="7684" width="12.140625" style="13" customWidth="1"/>
    <col min="7685" max="7685" width="10.28515625" style="13" customWidth="1"/>
    <col min="7686" max="7686" width="15.7109375" style="13" customWidth="1"/>
    <col min="7687" max="7687" width="11.140625" style="13" customWidth="1"/>
    <col min="7688" max="7688" width="7.7109375" style="13" customWidth="1"/>
    <col min="7689" max="7936" width="8.85546875" style="13"/>
    <col min="7937" max="7937" width="5.28515625" style="13" customWidth="1"/>
    <col min="7938" max="7938" width="48.85546875" style="13" customWidth="1"/>
    <col min="7939" max="7939" width="17.28515625" style="13" customWidth="1"/>
    <col min="7940" max="7940" width="12.140625" style="13" customWidth="1"/>
    <col min="7941" max="7941" width="10.28515625" style="13" customWidth="1"/>
    <col min="7942" max="7942" width="15.7109375" style="13" customWidth="1"/>
    <col min="7943" max="7943" width="11.140625" style="13" customWidth="1"/>
    <col min="7944" max="7944" width="7.7109375" style="13" customWidth="1"/>
    <col min="7945" max="8192" width="8.85546875" style="13"/>
    <col min="8193" max="8193" width="5.28515625" style="13" customWidth="1"/>
    <col min="8194" max="8194" width="48.85546875" style="13" customWidth="1"/>
    <col min="8195" max="8195" width="17.28515625" style="13" customWidth="1"/>
    <col min="8196" max="8196" width="12.140625" style="13" customWidth="1"/>
    <col min="8197" max="8197" width="10.28515625" style="13" customWidth="1"/>
    <col min="8198" max="8198" width="15.7109375" style="13" customWidth="1"/>
    <col min="8199" max="8199" width="11.140625" style="13" customWidth="1"/>
    <col min="8200" max="8200" width="7.7109375" style="13" customWidth="1"/>
    <col min="8201" max="8448" width="8.85546875" style="13"/>
    <col min="8449" max="8449" width="5.28515625" style="13" customWidth="1"/>
    <col min="8450" max="8450" width="48.85546875" style="13" customWidth="1"/>
    <col min="8451" max="8451" width="17.28515625" style="13" customWidth="1"/>
    <col min="8452" max="8452" width="12.140625" style="13" customWidth="1"/>
    <col min="8453" max="8453" width="10.28515625" style="13" customWidth="1"/>
    <col min="8454" max="8454" width="15.7109375" style="13" customWidth="1"/>
    <col min="8455" max="8455" width="11.140625" style="13" customWidth="1"/>
    <col min="8456" max="8456" width="7.7109375" style="13" customWidth="1"/>
    <col min="8457" max="8704" width="8.85546875" style="13"/>
    <col min="8705" max="8705" width="5.28515625" style="13" customWidth="1"/>
    <col min="8706" max="8706" width="48.85546875" style="13" customWidth="1"/>
    <col min="8707" max="8707" width="17.28515625" style="13" customWidth="1"/>
    <col min="8708" max="8708" width="12.140625" style="13" customWidth="1"/>
    <col min="8709" max="8709" width="10.28515625" style="13" customWidth="1"/>
    <col min="8710" max="8710" width="15.7109375" style="13" customWidth="1"/>
    <col min="8711" max="8711" width="11.140625" style="13" customWidth="1"/>
    <col min="8712" max="8712" width="7.7109375" style="13" customWidth="1"/>
    <col min="8713" max="8960" width="8.85546875" style="13"/>
    <col min="8961" max="8961" width="5.28515625" style="13" customWidth="1"/>
    <col min="8962" max="8962" width="48.85546875" style="13" customWidth="1"/>
    <col min="8963" max="8963" width="17.28515625" style="13" customWidth="1"/>
    <col min="8964" max="8964" width="12.140625" style="13" customWidth="1"/>
    <col min="8965" max="8965" width="10.28515625" style="13" customWidth="1"/>
    <col min="8966" max="8966" width="15.7109375" style="13" customWidth="1"/>
    <col min="8967" max="8967" width="11.140625" style="13" customWidth="1"/>
    <col min="8968" max="8968" width="7.7109375" style="13" customWidth="1"/>
    <col min="8969" max="9216" width="8.85546875" style="13"/>
    <col min="9217" max="9217" width="5.28515625" style="13" customWidth="1"/>
    <col min="9218" max="9218" width="48.85546875" style="13" customWidth="1"/>
    <col min="9219" max="9219" width="17.28515625" style="13" customWidth="1"/>
    <col min="9220" max="9220" width="12.140625" style="13" customWidth="1"/>
    <col min="9221" max="9221" width="10.28515625" style="13" customWidth="1"/>
    <col min="9222" max="9222" width="15.7109375" style="13" customWidth="1"/>
    <col min="9223" max="9223" width="11.140625" style="13" customWidth="1"/>
    <col min="9224" max="9224" width="7.7109375" style="13" customWidth="1"/>
    <col min="9225" max="9472" width="8.85546875" style="13"/>
    <col min="9473" max="9473" width="5.28515625" style="13" customWidth="1"/>
    <col min="9474" max="9474" width="48.85546875" style="13" customWidth="1"/>
    <col min="9475" max="9475" width="17.28515625" style="13" customWidth="1"/>
    <col min="9476" max="9476" width="12.140625" style="13" customWidth="1"/>
    <col min="9477" max="9477" width="10.28515625" style="13" customWidth="1"/>
    <col min="9478" max="9478" width="15.7109375" style="13" customWidth="1"/>
    <col min="9479" max="9479" width="11.140625" style="13" customWidth="1"/>
    <col min="9480" max="9480" width="7.7109375" style="13" customWidth="1"/>
    <col min="9481" max="9728" width="8.85546875" style="13"/>
    <col min="9729" max="9729" width="5.28515625" style="13" customWidth="1"/>
    <col min="9730" max="9730" width="48.85546875" style="13" customWidth="1"/>
    <col min="9731" max="9731" width="17.28515625" style="13" customWidth="1"/>
    <col min="9732" max="9732" width="12.140625" style="13" customWidth="1"/>
    <col min="9733" max="9733" width="10.28515625" style="13" customWidth="1"/>
    <col min="9734" max="9734" width="15.7109375" style="13" customWidth="1"/>
    <col min="9735" max="9735" width="11.140625" style="13" customWidth="1"/>
    <col min="9736" max="9736" width="7.7109375" style="13" customWidth="1"/>
    <col min="9737" max="9984" width="8.85546875" style="13"/>
    <col min="9985" max="9985" width="5.28515625" style="13" customWidth="1"/>
    <col min="9986" max="9986" width="48.85546875" style="13" customWidth="1"/>
    <col min="9987" max="9987" width="17.28515625" style="13" customWidth="1"/>
    <col min="9988" max="9988" width="12.140625" style="13" customWidth="1"/>
    <col min="9989" max="9989" width="10.28515625" style="13" customWidth="1"/>
    <col min="9990" max="9990" width="15.7109375" style="13" customWidth="1"/>
    <col min="9991" max="9991" width="11.140625" style="13" customWidth="1"/>
    <col min="9992" max="9992" width="7.7109375" style="13" customWidth="1"/>
    <col min="9993" max="10240" width="8.85546875" style="13"/>
    <col min="10241" max="10241" width="5.28515625" style="13" customWidth="1"/>
    <col min="10242" max="10242" width="48.85546875" style="13" customWidth="1"/>
    <col min="10243" max="10243" width="17.28515625" style="13" customWidth="1"/>
    <col min="10244" max="10244" width="12.140625" style="13" customWidth="1"/>
    <col min="10245" max="10245" width="10.28515625" style="13" customWidth="1"/>
    <col min="10246" max="10246" width="15.7109375" style="13" customWidth="1"/>
    <col min="10247" max="10247" width="11.140625" style="13" customWidth="1"/>
    <col min="10248" max="10248" width="7.7109375" style="13" customWidth="1"/>
    <col min="10249" max="10496" width="8.85546875" style="13"/>
    <col min="10497" max="10497" width="5.28515625" style="13" customWidth="1"/>
    <col min="10498" max="10498" width="48.85546875" style="13" customWidth="1"/>
    <col min="10499" max="10499" width="17.28515625" style="13" customWidth="1"/>
    <col min="10500" max="10500" width="12.140625" style="13" customWidth="1"/>
    <col min="10501" max="10501" width="10.28515625" style="13" customWidth="1"/>
    <col min="10502" max="10502" width="15.7109375" style="13" customWidth="1"/>
    <col min="10503" max="10503" width="11.140625" style="13" customWidth="1"/>
    <col min="10504" max="10504" width="7.7109375" style="13" customWidth="1"/>
    <col min="10505" max="10752" width="8.85546875" style="13"/>
    <col min="10753" max="10753" width="5.28515625" style="13" customWidth="1"/>
    <col min="10754" max="10754" width="48.85546875" style="13" customWidth="1"/>
    <col min="10755" max="10755" width="17.28515625" style="13" customWidth="1"/>
    <col min="10756" max="10756" width="12.140625" style="13" customWidth="1"/>
    <col min="10757" max="10757" width="10.28515625" style="13" customWidth="1"/>
    <col min="10758" max="10758" width="15.7109375" style="13" customWidth="1"/>
    <col min="10759" max="10759" width="11.140625" style="13" customWidth="1"/>
    <col min="10760" max="10760" width="7.7109375" style="13" customWidth="1"/>
    <col min="10761" max="11008" width="8.85546875" style="13"/>
    <col min="11009" max="11009" width="5.28515625" style="13" customWidth="1"/>
    <col min="11010" max="11010" width="48.85546875" style="13" customWidth="1"/>
    <col min="11011" max="11011" width="17.28515625" style="13" customWidth="1"/>
    <col min="11012" max="11012" width="12.140625" style="13" customWidth="1"/>
    <col min="11013" max="11013" width="10.28515625" style="13" customWidth="1"/>
    <col min="11014" max="11014" width="15.7109375" style="13" customWidth="1"/>
    <col min="11015" max="11015" width="11.140625" style="13" customWidth="1"/>
    <col min="11016" max="11016" width="7.7109375" style="13" customWidth="1"/>
    <col min="11017" max="11264" width="8.85546875" style="13"/>
    <col min="11265" max="11265" width="5.28515625" style="13" customWidth="1"/>
    <col min="11266" max="11266" width="48.85546875" style="13" customWidth="1"/>
    <col min="11267" max="11267" width="17.28515625" style="13" customWidth="1"/>
    <col min="11268" max="11268" width="12.140625" style="13" customWidth="1"/>
    <col min="11269" max="11269" width="10.28515625" style="13" customWidth="1"/>
    <col min="11270" max="11270" width="15.7109375" style="13" customWidth="1"/>
    <col min="11271" max="11271" width="11.140625" style="13" customWidth="1"/>
    <col min="11272" max="11272" width="7.7109375" style="13" customWidth="1"/>
    <col min="11273" max="11520" width="8.85546875" style="13"/>
    <col min="11521" max="11521" width="5.28515625" style="13" customWidth="1"/>
    <col min="11522" max="11522" width="48.85546875" style="13" customWidth="1"/>
    <col min="11523" max="11523" width="17.28515625" style="13" customWidth="1"/>
    <col min="11524" max="11524" width="12.140625" style="13" customWidth="1"/>
    <col min="11525" max="11525" width="10.28515625" style="13" customWidth="1"/>
    <col min="11526" max="11526" width="15.7109375" style="13" customWidth="1"/>
    <col min="11527" max="11527" width="11.140625" style="13" customWidth="1"/>
    <col min="11528" max="11528" width="7.7109375" style="13" customWidth="1"/>
    <col min="11529" max="11776" width="8.85546875" style="13"/>
    <col min="11777" max="11777" width="5.28515625" style="13" customWidth="1"/>
    <col min="11778" max="11778" width="48.85546875" style="13" customWidth="1"/>
    <col min="11779" max="11779" width="17.28515625" style="13" customWidth="1"/>
    <col min="11780" max="11780" width="12.140625" style="13" customWidth="1"/>
    <col min="11781" max="11781" width="10.28515625" style="13" customWidth="1"/>
    <col min="11782" max="11782" width="15.7109375" style="13" customWidth="1"/>
    <col min="11783" max="11783" width="11.140625" style="13" customWidth="1"/>
    <col min="11784" max="11784" width="7.7109375" style="13" customWidth="1"/>
    <col min="11785" max="12032" width="8.85546875" style="13"/>
    <col min="12033" max="12033" width="5.28515625" style="13" customWidth="1"/>
    <col min="12034" max="12034" width="48.85546875" style="13" customWidth="1"/>
    <col min="12035" max="12035" width="17.28515625" style="13" customWidth="1"/>
    <col min="12036" max="12036" width="12.140625" style="13" customWidth="1"/>
    <col min="12037" max="12037" width="10.28515625" style="13" customWidth="1"/>
    <col min="12038" max="12038" width="15.7109375" style="13" customWidth="1"/>
    <col min="12039" max="12039" width="11.140625" style="13" customWidth="1"/>
    <col min="12040" max="12040" width="7.7109375" style="13" customWidth="1"/>
    <col min="12041" max="12288" width="8.85546875" style="13"/>
    <col min="12289" max="12289" width="5.28515625" style="13" customWidth="1"/>
    <col min="12290" max="12290" width="48.85546875" style="13" customWidth="1"/>
    <col min="12291" max="12291" width="17.28515625" style="13" customWidth="1"/>
    <col min="12292" max="12292" width="12.140625" style="13" customWidth="1"/>
    <col min="12293" max="12293" width="10.28515625" style="13" customWidth="1"/>
    <col min="12294" max="12294" width="15.7109375" style="13" customWidth="1"/>
    <col min="12295" max="12295" width="11.140625" style="13" customWidth="1"/>
    <col min="12296" max="12296" width="7.7109375" style="13" customWidth="1"/>
    <col min="12297" max="12544" width="8.85546875" style="13"/>
    <col min="12545" max="12545" width="5.28515625" style="13" customWidth="1"/>
    <col min="12546" max="12546" width="48.85546875" style="13" customWidth="1"/>
    <col min="12547" max="12547" width="17.28515625" style="13" customWidth="1"/>
    <col min="12548" max="12548" width="12.140625" style="13" customWidth="1"/>
    <col min="12549" max="12549" width="10.28515625" style="13" customWidth="1"/>
    <col min="12550" max="12550" width="15.7109375" style="13" customWidth="1"/>
    <col min="12551" max="12551" width="11.140625" style="13" customWidth="1"/>
    <col min="12552" max="12552" width="7.7109375" style="13" customWidth="1"/>
    <col min="12553" max="12800" width="8.85546875" style="13"/>
    <col min="12801" max="12801" width="5.28515625" style="13" customWidth="1"/>
    <col min="12802" max="12802" width="48.85546875" style="13" customWidth="1"/>
    <col min="12803" max="12803" width="17.28515625" style="13" customWidth="1"/>
    <col min="12804" max="12804" width="12.140625" style="13" customWidth="1"/>
    <col min="12805" max="12805" width="10.28515625" style="13" customWidth="1"/>
    <col min="12806" max="12806" width="15.7109375" style="13" customWidth="1"/>
    <col min="12807" max="12807" width="11.140625" style="13" customWidth="1"/>
    <col min="12808" max="12808" width="7.7109375" style="13" customWidth="1"/>
    <col min="12809" max="13056" width="8.85546875" style="13"/>
    <col min="13057" max="13057" width="5.28515625" style="13" customWidth="1"/>
    <col min="13058" max="13058" width="48.85546875" style="13" customWidth="1"/>
    <col min="13059" max="13059" width="17.28515625" style="13" customWidth="1"/>
    <col min="13060" max="13060" width="12.140625" style="13" customWidth="1"/>
    <col min="13061" max="13061" width="10.28515625" style="13" customWidth="1"/>
    <col min="13062" max="13062" width="15.7109375" style="13" customWidth="1"/>
    <col min="13063" max="13063" width="11.140625" style="13" customWidth="1"/>
    <col min="13064" max="13064" width="7.7109375" style="13" customWidth="1"/>
    <col min="13065" max="13312" width="8.85546875" style="13"/>
    <col min="13313" max="13313" width="5.28515625" style="13" customWidth="1"/>
    <col min="13314" max="13314" width="48.85546875" style="13" customWidth="1"/>
    <col min="13315" max="13315" width="17.28515625" style="13" customWidth="1"/>
    <col min="13316" max="13316" width="12.140625" style="13" customWidth="1"/>
    <col min="13317" max="13317" width="10.28515625" style="13" customWidth="1"/>
    <col min="13318" max="13318" width="15.7109375" style="13" customWidth="1"/>
    <col min="13319" max="13319" width="11.140625" style="13" customWidth="1"/>
    <col min="13320" max="13320" width="7.7109375" style="13" customWidth="1"/>
    <col min="13321" max="13568" width="8.85546875" style="13"/>
    <col min="13569" max="13569" width="5.28515625" style="13" customWidth="1"/>
    <col min="13570" max="13570" width="48.85546875" style="13" customWidth="1"/>
    <col min="13571" max="13571" width="17.28515625" style="13" customWidth="1"/>
    <col min="13572" max="13572" width="12.140625" style="13" customWidth="1"/>
    <col min="13573" max="13573" width="10.28515625" style="13" customWidth="1"/>
    <col min="13574" max="13574" width="15.7109375" style="13" customWidth="1"/>
    <col min="13575" max="13575" width="11.140625" style="13" customWidth="1"/>
    <col min="13576" max="13576" width="7.7109375" style="13" customWidth="1"/>
    <col min="13577" max="13824" width="8.85546875" style="13"/>
    <col min="13825" max="13825" width="5.28515625" style="13" customWidth="1"/>
    <col min="13826" max="13826" width="48.85546875" style="13" customWidth="1"/>
    <col min="13827" max="13827" width="17.28515625" style="13" customWidth="1"/>
    <col min="13828" max="13828" width="12.140625" style="13" customWidth="1"/>
    <col min="13829" max="13829" width="10.28515625" style="13" customWidth="1"/>
    <col min="13830" max="13830" width="15.7109375" style="13" customWidth="1"/>
    <col min="13831" max="13831" width="11.140625" style="13" customWidth="1"/>
    <col min="13832" max="13832" width="7.7109375" style="13" customWidth="1"/>
    <col min="13833" max="14080" width="8.85546875" style="13"/>
    <col min="14081" max="14081" width="5.28515625" style="13" customWidth="1"/>
    <col min="14082" max="14082" width="48.85546875" style="13" customWidth="1"/>
    <col min="14083" max="14083" width="17.28515625" style="13" customWidth="1"/>
    <col min="14084" max="14084" width="12.140625" style="13" customWidth="1"/>
    <col min="14085" max="14085" width="10.28515625" style="13" customWidth="1"/>
    <col min="14086" max="14086" width="15.7109375" style="13" customWidth="1"/>
    <col min="14087" max="14087" width="11.140625" style="13" customWidth="1"/>
    <col min="14088" max="14088" width="7.7109375" style="13" customWidth="1"/>
    <col min="14089" max="14336" width="8.85546875" style="13"/>
    <col min="14337" max="14337" width="5.28515625" style="13" customWidth="1"/>
    <col min="14338" max="14338" width="48.85546875" style="13" customWidth="1"/>
    <col min="14339" max="14339" width="17.28515625" style="13" customWidth="1"/>
    <col min="14340" max="14340" width="12.140625" style="13" customWidth="1"/>
    <col min="14341" max="14341" width="10.28515625" style="13" customWidth="1"/>
    <col min="14342" max="14342" width="15.7109375" style="13" customWidth="1"/>
    <col min="14343" max="14343" width="11.140625" style="13" customWidth="1"/>
    <col min="14344" max="14344" width="7.7109375" style="13" customWidth="1"/>
    <col min="14345" max="14592" width="8.85546875" style="13"/>
    <col min="14593" max="14593" width="5.28515625" style="13" customWidth="1"/>
    <col min="14594" max="14594" width="48.85546875" style="13" customWidth="1"/>
    <col min="14595" max="14595" width="17.28515625" style="13" customWidth="1"/>
    <col min="14596" max="14596" width="12.140625" style="13" customWidth="1"/>
    <col min="14597" max="14597" width="10.28515625" style="13" customWidth="1"/>
    <col min="14598" max="14598" width="15.7109375" style="13" customWidth="1"/>
    <col min="14599" max="14599" width="11.140625" style="13" customWidth="1"/>
    <col min="14600" max="14600" width="7.7109375" style="13" customWidth="1"/>
    <col min="14601" max="14848" width="8.85546875" style="13"/>
    <col min="14849" max="14849" width="5.28515625" style="13" customWidth="1"/>
    <col min="14850" max="14850" width="48.85546875" style="13" customWidth="1"/>
    <col min="14851" max="14851" width="17.28515625" style="13" customWidth="1"/>
    <col min="14852" max="14852" width="12.140625" style="13" customWidth="1"/>
    <col min="14853" max="14853" width="10.28515625" style="13" customWidth="1"/>
    <col min="14854" max="14854" width="15.7109375" style="13" customWidth="1"/>
    <col min="14855" max="14855" width="11.140625" style="13" customWidth="1"/>
    <col min="14856" max="14856" width="7.7109375" style="13" customWidth="1"/>
    <col min="14857" max="15104" width="8.85546875" style="13"/>
    <col min="15105" max="15105" width="5.28515625" style="13" customWidth="1"/>
    <col min="15106" max="15106" width="48.85546875" style="13" customWidth="1"/>
    <col min="15107" max="15107" width="17.28515625" style="13" customWidth="1"/>
    <col min="15108" max="15108" width="12.140625" style="13" customWidth="1"/>
    <col min="15109" max="15109" width="10.28515625" style="13" customWidth="1"/>
    <col min="15110" max="15110" width="15.7109375" style="13" customWidth="1"/>
    <col min="15111" max="15111" width="11.140625" style="13" customWidth="1"/>
    <col min="15112" max="15112" width="7.7109375" style="13" customWidth="1"/>
    <col min="15113" max="15360" width="8.85546875" style="13"/>
    <col min="15361" max="15361" width="5.28515625" style="13" customWidth="1"/>
    <col min="15362" max="15362" width="48.85546875" style="13" customWidth="1"/>
    <col min="15363" max="15363" width="17.28515625" style="13" customWidth="1"/>
    <col min="15364" max="15364" width="12.140625" style="13" customWidth="1"/>
    <col min="15365" max="15365" width="10.28515625" style="13" customWidth="1"/>
    <col min="15366" max="15366" width="15.7109375" style="13" customWidth="1"/>
    <col min="15367" max="15367" width="11.140625" style="13" customWidth="1"/>
    <col min="15368" max="15368" width="7.7109375" style="13" customWidth="1"/>
    <col min="15369" max="15616" width="8.85546875" style="13"/>
    <col min="15617" max="15617" width="5.28515625" style="13" customWidth="1"/>
    <col min="15618" max="15618" width="48.85546875" style="13" customWidth="1"/>
    <col min="15619" max="15619" width="17.28515625" style="13" customWidth="1"/>
    <col min="15620" max="15620" width="12.140625" style="13" customWidth="1"/>
    <col min="15621" max="15621" width="10.28515625" style="13" customWidth="1"/>
    <col min="15622" max="15622" width="15.7109375" style="13" customWidth="1"/>
    <col min="15623" max="15623" width="11.140625" style="13" customWidth="1"/>
    <col min="15624" max="15624" width="7.7109375" style="13" customWidth="1"/>
    <col min="15625" max="15872" width="8.85546875" style="13"/>
    <col min="15873" max="15873" width="5.28515625" style="13" customWidth="1"/>
    <col min="15874" max="15874" width="48.85546875" style="13" customWidth="1"/>
    <col min="15875" max="15875" width="17.28515625" style="13" customWidth="1"/>
    <col min="15876" max="15876" width="12.140625" style="13" customWidth="1"/>
    <col min="15877" max="15877" width="10.28515625" style="13" customWidth="1"/>
    <col min="15878" max="15878" width="15.7109375" style="13" customWidth="1"/>
    <col min="15879" max="15879" width="11.140625" style="13" customWidth="1"/>
    <col min="15880" max="15880" width="7.7109375" style="13" customWidth="1"/>
    <col min="15881" max="16128" width="8.85546875" style="13"/>
    <col min="16129" max="16129" width="5.28515625" style="13" customWidth="1"/>
    <col min="16130" max="16130" width="48.85546875" style="13" customWidth="1"/>
    <col min="16131" max="16131" width="17.28515625" style="13" customWidth="1"/>
    <col min="16132" max="16132" width="12.140625" style="13" customWidth="1"/>
    <col min="16133" max="16133" width="10.28515625" style="13" customWidth="1"/>
    <col min="16134" max="16134" width="15.7109375" style="13" customWidth="1"/>
    <col min="16135" max="16135" width="11.140625" style="13" customWidth="1"/>
    <col min="16136" max="16136" width="7.7109375" style="13" customWidth="1"/>
    <col min="16137" max="16384" width="8.85546875" style="13"/>
  </cols>
  <sheetData>
    <row r="1" spans="1:8" ht="83.25" customHeight="1">
      <c r="A1" s="10"/>
      <c r="B1" s="11"/>
      <c r="C1" s="12"/>
      <c r="D1" s="177" t="s">
        <v>23</v>
      </c>
      <c r="E1" s="177"/>
      <c r="F1" s="177"/>
    </row>
    <row r="2" spans="1:8" ht="20.25">
      <c r="A2" s="10"/>
      <c r="B2" s="11"/>
      <c r="C2" s="12"/>
      <c r="D2" s="14"/>
      <c r="E2" s="14"/>
      <c r="F2" s="14"/>
    </row>
    <row r="3" spans="1:8" ht="126" customHeight="1">
      <c r="A3" s="178" t="s">
        <v>24</v>
      </c>
      <c r="B3" s="178"/>
      <c r="C3" s="178"/>
      <c r="D3" s="178"/>
      <c r="E3" s="178"/>
      <c r="F3" s="178"/>
    </row>
    <row r="4" spans="1:8">
      <c r="A4" s="179" t="s">
        <v>25</v>
      </c>
      <c r="B4" s="179" t="s">
        <v>26</v>
      </c>
      <c r="C4" s="179" t="s">
        <v>27</v>
      </c>
      <c r="D4" s="179" t="s">
        <v>28</v>
      </c>
      <c r="E4" s="179"/>
      <c r="F4" s="179"/>
    </row>
    <row r="5" spans="1:8" ht="131.25">
      <c r="A5" s="179"/>
      <c r="B5" s="179"/>
      <c r="C5" s="179"/>
      <c r="D5" s="15" t="s">
        <v>29</v>
      </c>
      <c r="E5" s="15" t="s">
        <v>30</v>
      </c>
      <c r="F5" s="15" t="s">
        <v>31</v>
      </c>
    </row>
    <row r="6" spans="1:8" s="17" customFormat="1" ht="18.75" customHeight="1">
      <c r="A6" s="16"/>
      <c r="B6" s="180" t="s">
        <v>32</v>
      </c>
      <c r="C6" s="181"/>
      <c r="D6" s="181"/>
      <c r="E6" s="181"/>
      <c r="F6" s="182"/>
    </row>
    <row r="7" spans="1:8">
      <c r="A7" s="18"/>
      <c r="B7" s="183" t="s">
        <v>33</v>
      </c>
      <c r="C7" s="183"/>
      <c r="D7" s="183"/>
      <c r="E7" s="183"/>
      <c r="F7" s="183"/>
    </row>
    <row r="8" spans="1:8">
      <c r="A8" s="18"/>
      <c r="B8" s="174" t="s">
        <v>34</v>
      </c>
      <c r="C8" s="175"/>
      <c r="D8" s="175"/>
      <c r="E8" s="175"/>
      <c r="F8" s="176"/>
    </row>
    <row r="9" spans="1:8" ht="37.5">
      <c r="A9" s="15"/>
      <c r="B9" s="19" t="s">
        <v>35</v>
      </c>
      <c r="C9" s="20">
        <v>15317.058999999999</v>
      </c>
      <c r="D9" s="21"/>
      <c r="E9" s="15">
        <v>50.1</v>
      </c>
      <c r="F9" s="15"/>
      <c r="G9" s="13">
        <v>500</v>
      </c>
      <c r="H9" s="13" t="s">
        <v>36</v>
      </c>
    </row>
    <row r="10" spans="1:8">
      <c r="A10" s="15"/>
      <c r="B10" s="22" t="s">
        <v>37</v>
      </c>
      <c r="C10" s="20">
        <f>SUM(C9:C9)</f>
        <v>15317.058999999999</v>
      </c>
      <c r="D10" s="23">
        <f>SUM(D9:D9)</f>
        <v>0</v>
      </c>
      <c r="E10" s="23">
        <f>SUM(E9:E9)</f>
        <v>50.1</v>
      </c>
      <c r="F10" s="23">
        <f>SUM(F9:F9)</f>
        <v>0</v>
      </c>
    </row>
    <row r="11" spans="1:8" ht="37.5">
      <c r="A11" s="15"/>
      <c r="B11" s="19" t="s">
        <v>38</v>
      </c>
      <c r="C11" s="20">
        <f>C10</f>
        <v>15317.058999999999</v>
      </c>
      <c r="D11" s="23">
        <f t="shared" ref="D11:F12" si="0">D10</f>
        <v>0</v>
      </c>
      <c r="E11" s="23">
        <f t="shared" si="0"/>
        <v>50.1</v>
      </c>
      <c r="F11" s="23">
        <f t="shared" si="0"/>
        <v>0</v>
      </c>
    </row>
    <row r="12" spans="1:8" s="17" customFormat="1" ht="56.25">
      <c r="A12" s="15"/>
      <c r="B12" s="24" t="s">
        <v>39</v>
      </c>
      <c r="C12" s="25">
        <f>C11</f>
        <v>15317.058999999999</v>
      </c>
      <c r="D12" s="26">
        <f t="shared" si="0"/>
        <v>0</v>
      </c>
      <c r="E12" s="26">
        <f t="shared" si="0"/>
        <v>50.1</v>
      </c>
      <c r="F12" s="26">
        <f t="shared" si="0"/>
        <v>0</v>
      </c>
    </row>
    <row r="13" spans="1:8" s="17" customFormat="1">
      <c r="A13" s="15"/>
      <c r="B13" s="184" t="s">
        <v>40</v>
      </c>
      <c r="C13" s="184"/>
      <c r="D13" s="184"/>
      <c r="E13" s="184"/>
      <c r="F13" s="184"/>
    </row>
    <row r="14" spans="1:8">
      <c r="A14" s="15"/>
      <c r="B14" s="185" t="s">
        <v>33</v>
      </c>
      <c r="C14" s="185"/>
      <c r="D14" s="185"/>
      <c r="E14" s="185"/>
      <c r="F14" s="185"/>
    </row>
    <row r="15" spans="1:8">
      <c r="A15" s="15"/>
      <c r="B15" s="174" t="s">
        <v>41</v>
      </c>
      <c r="C15" s="175"/>
      <c r="D15" s="175"/>
      <c r="E15" s="175"/>
      <c r="F15" s="176"/>
    </row>
    <row r="16" spans="1:8" ht="83.25" customHeight="1">
      <c r="A16" s="15"/>
      <c r="B16" s="27" t="s">
        <v>42</v>
      </c>
      <c r="C16" s="20">
        <v>36180.775000000001</v>
      </c>
      <c r="D16" s="28">
        <v>4.26</v>
      </c>
      <c r="E16" s="29"/>
      <c r="F16" s="29"/>
      <c r="H16" s="13" t="s">
        <v>43</v>
      </c>
    </row>
    <row r="17" spans="1:8" ht="78.75" customHeight="1">
      <c r="A17" s="15"/>
      <c r="B17" s="27" t="s">
        <v>44</v>
      </c>
      <c r="C17" s="20">
        <v>29919.089</v>
      </c>
      <c r="D17" s="28">
        <v>4.45</v>
      </c>
      <c r="E17" s="29"/>
      <c r="F17" s="29"/>
      <c r="G17" s="13">
        <v>200</v>
      </c>
      <c r="H17" s="13">
        <v>2019</v>
      </c>
    </row>
    <row r="18" spans="1:8">
      <c r="A18" s="15"/>
      <c r="B18" s="22" t="s">
        <v>37</v>
      </c>
      <c r="C18" s="20">
        <f>SUM(C16:C17)</f>
        <v>66099.864000000001</v>
      </c>
      <c r="D18" s="28">
        <f>SUM(D16:D17)</f>
        <v>8.7100000000000009</v>
      </c>
      <c r="E18" s="23">
        <f>SUM(E16:E17)</f>
        <v>0</v>
      </c>
      <c r="F18" s="23">
        <f>SUM(F16:F17)</f>
        <v>0</v>
      </c>
    </row>
    <row r="19" spans="1:8">
      <c r="A19" s="15"/>
      <c r="B19" s="174" t="s">
        <v>45</v>
      </c>
      <c r="C19" s="175"/>
      <c r="D19" s="175"/>
      <c r="E19" s="175"/>
      <c r="F19" s="176"/>
    </row>
    <row r="20" spans="1:8" ht="56.25">
      <c r="A20" s="15"/>
      <c r="B20" s="27" t="s">
        <v>46</v>
      </c>
      <c r="C20" s="30">
        <v>18441.900000000001</v>
      </c>
      <c r="D20" s="15">
        <v>3.1</v>
      </c>
      <c r="E20" s="15"/>
      <c r="F20" s="15"/>
      <c r="H20" s="13" t="s">
        <v>47</v>
      </c>
    </row>
    <row r="21" spans="1:8" ht="56.25">
      <c r="A21" s="15"/>
      <c r="B21" s="27" t="s">
        <v>48</v>
      </c>
      <c r="C21" s="30">
        <v>4184.3090000000002</v>
      </c>
      <c r="D21" s="15">
        <v>1.2410000000000001</v>
      </c>
      <c r="E21" s="15"/>
      <c r="F21" s="15"/>
    </row>
    <row r="22" spans="1:8">
      <c r="A22" s="15"/>
      <c r="B22" s="22" t="s">
        <v>37</v>
      </c>
      <c r="C22" s="31">
        <f>SUM(C20:C21)</f>
        <v>22626.209000000003</v>
      </c>
      <c r="D22" s="32">
        <f>SUM(D20:D21)</f>
        <v>4.3410000000000002</v>
      </c>
      <c r="E22" s="32">
        <f>SUM(E20:E21)</f>
        <v>0</v>
      </c>
      <c r="F22" s="32">
        <f>SUM(F20:F21)</f>
        <v>0</v>
      </c>
    </row>
    <row r="23" spans="1:8">
      <c r="A23" s="15"/>
      <c r="B23" s="174" t="s">
        <v>49</v>
      </c>
      <c r="C23" s="175"/>
      <c r="D23" s="175"/>
      <c r="E23" s="175"/>
      <c r="F23" s="176"/>
    </row>
    <row r="24" spans="1:8" ht="81.75" customHeight="1">
      <c r="A24" s="15"/>
      <c r="B24" s="33" t="s">
        <v>50</v>
      </c>
      <c r="C24" s="30">
        <v>17847.057000000001</v>
      </c>
      <c r="D24" s="34">
        <v>3.8</v>
      </c>
      <c r="E24" s="15"/>
      <c r="F24" s="15"/>
      <c r="G24" s="13">
        <v>100</v>
      </c>
      <c r="H24" s="13" t="s">
        <v>51</v>
      </c>
    </row>
    <row r="25" spans="1:8" ht="81.75" customHeight="1">
      <c r="A25" s="15"/>
      <c r="B25" s="33" t="s">
        <v>52</v>
      </c>
      <c r="C25" s="30">
        <v>28993.766</v>
      </c>
      <c r="D25" s="34">
        <v>7.7</v>
      </c>
      <c r="E25" s="15"/>
      <c r="F25" s="15"/>
      <c r="H25" s="13">
        <v>2018</v>
      </c>
    </row>
    <row r="26" spans="1:8">
      <c r="A26" s="15"/>
      <c r="B26" s="22" t="s">
        <v>37</v>
      </c>
      <c r="C26" s="31">
        <f>SUM(C24:C25)</f>
        <v>46840.823000000004</v>
      </c>
      <c r="D26" s="32">
        <f>SUM(D24:D25)</f>
        <v>11.5</v>
      </c>
      <c r="E26" s="32">
        <f>SUM(E24:E25)</f>
        <v>0</v>
      </c>
      <c r="F26" s="32">
        <f>SUM(F24:F25)</f>
        <v>0</v>
      </c>
    </row>
    <row r="27" spans="1:8">
      <c r="A27" s="15"/>
      <c r="B27" s="174" t="s">
        <v>53</v>
      </c>
      <c r="C27" s="175"/>
      <c r="D27" s="175"/>
      <c r="E27" s="175"/>
      <c r="F27" s="176"/>
    </row>
    <row r="28" spans="1:8" ht="75">
      <c r="A28" s="15"/>
      <c r="B28" s="33" t="s">
        <v>54</v>
      </c>
      <c r="C28" s="35">
        <v>36132.79</v>
      </c>
      <c r="D28" s="34">
        <v>4.3</v>
      </c>
      <c r="E28" s="15"/>
      <c r="F28" s="15"/>
      <c r="H28" s="13">
        <v>2018</v>
      </c>
    </row>
    <row r="29" spans="1:8">
      <c r="A29" s="15"/>
      <c r="B29" s="22" t="s">
        <v>37</v>
      </c>
      <c r="C29" s="36">
        <f>SUM(C28:C28)</f>
        <v>36132.79</v>
      </c>
      <c r="D29" s="37">
        <f>SUM(D28:D28)</f>
        <v>4.3</v>
      </c>
      <c r="E29" s="23">
        <f>SUM(E28:E28)</f>
        <v>0</v>
      </c>
      <c r="F29" s="23">
        <f>SUM(F28:F28)</f>
        <v>0</v>
      </c>
    </row>
    <row r="30" spans="1:8">
      <c r="A30" s="15"/>
      <c r="B30" s="186" t="s">
        <v>55</v>
      </c>
      <c r="C30" s="187"/>
      <c r="D30" s="187"/>
      <c r="E30" s="187"/>
      <c r="F30" s="188"/>
    </row>
    <row r="31" spans="1:8" ht="54.75" customHeight="1">
      <c r="A31" s="15"/>
      <c r="B31" s="38" t="s">
        <v>56</v>
      </c>
      <c r="C31" s="31">
        <v>106762.69899999999</v>
      </c>
      <c r="D31" s="23">
        <v>7.8</v>
      </c>
      <c r="E31" s="15"/>
      <c r="F31" s="15"/>
      <c r="G31" s="13">
        <v>100</v>
      </c>
      <c r="H31" s="39" t="s">
        <v>57</v>
      </c>
    </row>
    <row r="32" spans="1:8">
      <c r="A32" s="15"/>
      <c r="B32" s="22" t="s">
        <v>37</v>
      </c>
      <c r="C32" s="31">
        <f>SUM(C31)</f>
        <v>106762.69899999999</v>
      </c>
      <c r="D32" s="32">
        <f>SUM(D31)</f>
        <v>7.8</v>
      </c>
      <c r="E32" s="23">
        <f>SUM(E31:E31)</f>
        <v>0</v>
      </c>
      <c r="F32" s="23">
        <f>SUM(F31:F31)</f>
        <v>0</v>
      </c>
    </row>
    <row r="33" spans="1:8">
      <c r="A33" s="15"/>
      <c r="B33" s="186" t="s">
        <v>58</v>
      </c>
      <c r="C33" s="187"/>
      <c r="D33" s="187"/>
      <c r="E33" s="187"/>
      <c r="F33" s="188"/>
    </row>
    <row r="34" spans="1:8" ht="77.25" customHeight="1">
      <c r="A34" s="15"/>
      <c r="B34" s="40" t="s">
        <v>59</v>
      </c>
      <c r="C34" s="32">
        <v>213500</v>
      </c>
      <c r="D34" s="23">
        <v>14.2</v>
      </c>
      <c r="E34" s="15">
        <v>170</v>
      </c>
      <c r="F34" s="15"/>
    </row>
    <row r="35" spans="1:8">
      <c r="A35" s="15"/>
      <c r="B35" s="22" t="s">
        <v>37</v>
      </c>
      <c r="C35" s="32">
        <f>SUM(C34)</f>
        <v>213500</v>
      </c>
      <c r="D35" s="32">
        <f>SUM(D34)</f>
        <v>14.2</v>
      </c>
      <c r="E35" s="23">
        <f>SUM(E34:E34)</f>
        <v>170</v>
      </c>
      <c r="F35" s="23">
        <f>SUM(F34:F34)</f>
        <v>0</v>
      </c>
    </row>
    <row r="36" spans="1:8">
      <c r="A36" s="15"/>
      <c r="B36" s="186" t="s">
        <v>60</v>
      </c>
      <c r="C36" s="187"/>
      <c r="D36" s="187"/>
      <c r="E36" s="187"/>
      <c r="F36" s="188"/>
    </row>
    <row r="37" spans="1:8" ht="65.25" customHeight="1">
      <c r="A37" s="15"/>
      <c r="B37" s="41" t="s">
        <v>61</v>
      </c>
      <c r="C37" s="42">
        <v>42211.035000000003</v>
      </c>
      <c r="D37" s="43">
        <v>4.45</v>
      </c>
      <c r="E37" s="44"/>
      <c r="F37" s="15"/>
      <c r="G37" s="13" t="s">
        <v>62</v>
      </c>
      <c r="H37" s="45" t="s">
        <v>63</v>
      </c>
    </row>
    <row r="38" spans="1:8">
      <c r="A38" s="15"/>
      <c r="B38" s="22" t="s">
        <v>37</v>
      </c>
      <c r="C38" s="31">
        <f>SUM(C37)</f>
        <v>42211.035000000003</v>
      </c>
      <c r="D38" s="36">
        <f>SUM(D37)</f>
        <v>4.45</v>
      </c>
      <c r="E38" s="23">
        <f>SUM(E37:E37)</f>
        <v>0</v>
      </c>
      <c r="F38" s="23">
        <f>SUM(F37:F37)</f>
        <v>0</v>
      </c>
    </row>
    <row r="39" spans="1:8">
      <c r="A39" s="15"/>
      <c r="B39" s="189" t="s">
        <v>64</v>
      </c>
      <c r="C39" s="190"/>
      <c r="D39" s="190"/>
      <c r="E39" s="190"/>
      <c r="F39" s="191"/>
    </row>
    <row r="40" spans="1:8">
      <c r="A40" s="15"/>
      <c r="B40" s="46" t="s">
        <v>65</v>
      </c>
      <c r="C40" s="47"/>
      <c r="D40" s="44">
        <v>8.8000000000000007</v>
      </c>
      <c r="E40" s="44"/>
      <c r="F40" s="44"/>
    </row>
    <row r="41" spans="1:8">
      <c r="A41" s="15"/>
      <c r="B41" s="27" t="s">
        <v>66</v>
      </c>
      <c r="C41" s="20">
        <v>16107.493</v>
      </c>
      <c r="D41" s="34">
        <v>1.954</v>
      </c>
      <c r="E41" s="15"/>
      <c r="F41" s="15"/>
    </row>
    <row r="42" spans="1:8">
      <c r="A42" s="15"/>
      <c r="B42" s="22" t="s">
        <v>37</v>
      </c>
      <c r="C42" s="20">
        <f>SUM(C40:C41)</f>
        <v>16107.493</v>
      </c>
      <c r="D42" s="20">
        <f>SUM(D40:D41)</f>
        <v>10.754000000000001</v>
      </c>
      <c r="E42" s="23">
        <f>SUM(E40:E41)</f>
        <v>0</v>
      </c>
      <c r="F42" s="23">
        <f>SUM(F40:F41)</f>
        <v>0</v>
      </c>
    </row>
    <row r="43" spans="1:8" ht="37.5">
      <c r="A43" s="15"/>
      <c r="B43" s="19" t="s">
        <v>38</v>
      </c>
      <c r="C43" s="20">
        <f>C18+C22+C26+C29+C32+C35+C38+C42</f>
        <v>550280.91300000006</v>
      </c>
      <c r="D43" s="20">
        <f>D18+D22+D26+D29+D32+D35+D38+D42</f>
        <v>66.055000000000007</v>
      </c>
      <c r="E43" s="23">
        <f>E18+E22+E26+E29+E32+E35+E38+E42</f>
        <v>170</v>
      </c>
      <c r="F43" s="23">
        <f>F18+F22+F26+F29+F32+F35+F38+F42</f>
        <v>0</v>
      </c>
    </row>
    <row r="44" spans="1:8">
      <c r="A44" s="15"/>
      <c r="B44" s="183" t="s">
        <v>67</v>
      </c>
      <c r="C44" s="183"/>
      <c r="D44" s="183"/>
      <c r="E44" s="183"/>
      <c r="F44" s="183"/>
    </row>
    <row r="45" spans="1:8">
      <c r="A45" s="15"/>
      <c r="B45" s="174" t="s">
        <v>68</v>
      </c>
      <c r="C45" s="175"/>
      <c r="D45" s="175"/>
      <c r="E45" s="175"/>
      <c r="F45" s="176"/>
    </row>
    <row r="46" spans="1:8" ht="75" customHeight="1">
      <c r="A46" s="15"/>
      <c r="B46" s="19" t="s">
        <v>69</v>
      </c>
      <c r="C46" s="48">
        <v>2000</v>
      </c>
      <c r="D46" s="49"/>
      <c r="E46" s="50"/>
      <c r="F46" s="48">
        <v>2264</v>
      </c>
      <c r="G46" s="13">
        <v>600</v>
      </c>
      <c r="H46" s="51" t="s">
        <v>70</v>
      </c>
    </row>
    <row r="47" spans="1:8" ht="75" customHeight="1">
      <c r="A47" s="15"/>
      <c r="B47" s="52" t="s">
        <v>71</v>
      </c>
      <c r="C47" s="53">
        <v>4971.1689999999999</v>
      </c>
      <c r="D47" s="28"/>
      <c r="E47" s="50"/>
      <c r="F47" s="54">
        <v>4674.8900000000003</v>
      </c>
      <c r="G47" s="55">
        <v>1491.35</v>
      </c>
    </row>
    <row r="48" spans="1:8" ht="55.5" customHeight="1">
      <c r="A48" s="15"/>
      <c r="B48" s="52" t="s">
        <v>72</v>
      </c>
      <c r="C48" s="53">
        <v>1498.4939999999999</v>
      </c>
      <c r="D48" s="28"/>
      <c r="E48" s="50"/>
      <c r="F48" s="54">
        <v>3150</v>
      </c>
      <c r="G48" s="55">
        <v>1491.35</v>
      </c>
    </row>
    <row r="49" spans="1:256">
      <c r="A49" s="15"/>
      <c r="B49" s="22" t="s">
        <v>37</v>
      </c>
      <c r="C49" s="20">
        <f>SUM(C46:C48)</f>
        <v>8469.6630000000005</v>
      </c>
      <c r="D49" s="23">
        <f>SUM(D46:D48)</f>
        <v>0</v>
      </c>
      <c r="E49" s="23">
        <f>SUM(E46:E48)</f>
        <v>0</v>
      </c>
      <c r="F49" s="28">
        <f>SUM(F46:F48)</f>
        <v>10088.89</v>
      </c>
    </row>
    <row r="50" spans="1:256">
      <c r="A50" s="15"/>
      <c r="B50" s="174" t="s">
        <v>73</v>
      </c>
      <c r="C50" s="175"/>
      <c r="D50" s="175"/>
      <c r="E50" s="175"/>
      <c r="F50" s="176"/>
    </row>
    <row r="51" spans="1:256" ht="24" customHeight="1">
      <c r="A51" s="15"/>
      <c r="B51" s="19"/>
      <c r="C51" s="23"/>
      <c r="D51" s="23"/>
      <c r="E51" s="56"/>
      <c r="F51" s="23"/>
    </row>
    <row r="52" spans="1:256">
      <c r="A52" s="15"/>
      <c r="B52" s="22" t="s">
        <v>37</v>
      </c>
      <c r="C52" s="23">
        <f>SUM(C51)</f>
        <v>0</v>
      </c>
      <c r="D52" s="23">
        <f>SUM(D51:D51)</f>
        <v>0</v>
      </c>
      <c r="E52" s="23">
        <f>SUM(E51:E51)</f>
        <v>0</v>
      </c>
      <c r="F52" s="23">
        <f>SUM(F51)</f>
        <v>0</v>
      </c>
    </row>
    <row r="53" spans="1:256">
      <c r="A53" s="15"/>
      <c r="B53" s="174" t="s">
        <v>53</v>
      </c>
      <c r="C53" s="175"/>
      <c r="D53" s="175"/>
      <c r="E53" s="175"/>
      <c r="F53" s="176"/>
    </row>
    <row r="54" spans="1:256" ht="41.25" customHeight="1">
      <c r="A54" s="15"/>
      <c r="B54" s="33" t="s">
        <v>74</v>
      </c>
      <c r="C54" s="57">
        <v>2079.4499999999998</v>
      </c>
      <c r="D54" s="23"/>
      <c r="E54" s="56"/>
      <c r="F54" s="58">
        <v>3712</v>
      </c>
      <c r="G54" s="59">
        <v>207.9</v>
      </c>
      <c r="H54" s="13">
        <v>2018</v>
      </c>
    </row>
    <row r="55" spans="1:256">
      <c r="A55" s="15"/>
      <c r="B55" s="22" t="s">
        <v>37</v>
      </c>
      <c r="C55" s="28">
        <f>SUM(C54)</f>
        <v>2079.4499999999998</v>
      </c>
      <c r="D55" s="23">
        <f>SUM(D54:D54)</f>
        <v>0</v>
      </c>
      <c r="E55" s="23">
        <f>SUM(E54:E54)</f>
        <v>0</v>
      </c>
      <c r="F55" s="23">
        <f>SUM(F54)</f>
        <v>3712</v>
      </c>
    </row>
    <row r="56" spans="1:256">
      <c r="A56" s="15"/>
      <c r="B56" s="174" t="s">
        <v>41</v>
      </c>
      <c r="C56" s="175"/>
      <c r="D56" s="175"/>
      <c r="E56" s="175"/>
      <c r="F56" s="176"/>
    </row>
    <row r="57" spans="1:256" ht="35.25" customHeight="1">
      <c r="A57" s="15"/>
      <c r="B57" s="19" t="s">
        <v>75</v>
      </c>
      <c r="C57" s="20">
        <v>38861.805</v>
      </c>
      <c r="D57" s="23"/>
      <c r="E57" s="23"/>
      <c r="F57" s="23"/>
      <c r="H57" s="13">
        <v>2019</v>
      </c>
    </row>
    <row r="58" spans="1:256" ht="40.5" customHeight="1">
      <c r="A58" s="15"/>
      <c r="B58" s="19" t="s">
        <v>76</v>
      </c>
      <c r="C58" s="23">
        <v>443.3</v>
      </c>
      <c r="D58" s="23"/>
      <c r="E58" s="23"/>
      <c r="F58" s="23"/>
    </row>
    <row r="59" spans="1:256">
      <c r="A59" s="15"/>
      <c r="B59" s="22" t="s">
        <v>37</v>
      </c>
      <c r="C59" s="20">
        <f>SUM(C57:C58)</f>
        <v>39305.105000000003</v>
      </c>
      <c r="D59" s="23">
        <f>SUM(D57:D58)</f>
        <v>0</v>
      </c>
      <c r="E59" s="23">
        <f>SUM(E57:E58)</f>
        <v>0</v>
      </c>
      <c r="F59" s="23">
        <f>SUM(F57:F58)</f>
        <v>0</v>
      </c>
      <c r="IV59" s="13">
        <f>SUM(A59:IU59)</f>
        <v>39305.105000000003</v>
      </c>
    </row>
    <row r="60" spans="1:256">
      <c r="A60" s="15"/>
      <c r="B60" s="174" t="s">
        <v>77</v>
      </c>
      <c r="C60" s="175"/>
      <c r="D60" s="175"/>
      <c r="E60" s="175"/>
      <c r="F60" s="176"/>
    </row>
    <row r="61" spans="1:256" ht="33.75" customHeight="1">
      <c r="A61" s="60"/>
      <c r="B61" s="61" t="s">
        <v>78</v>
      </c>
      <c r="C61" s="62">
        <v>1584.866</v>
      </c>
      <c r="D61" s="63"/>
      <c r="E61" s="63"/>
      <c r="F61" s="63">
        <v>2174</v>
      </c>
      <c r="H61" s="13">
        <v>2019</v>
      </c>
    </row>
    <row r="62" spans="1:256" ht="20.25" customHeight="1">
      <c r="A62" s="15"/>
      <c r="B62" s="64" t="s">
        <v>79</v>
      </c>
      <c r="C62" s="23">
        <v>1767</v>
      </c>
      <c r="D62" s="23"/>
      <c r="E62" s="23"/>
      <c r="F62" s="23">
        <v>3575</v>
      </c>
    </row>
    <row r="63" spans="1:256">
      <c r="A63" s="65"/>
      <c r="B63" s="66" t="s">
        <v>37</v>
      </c>
      <c r="C63" s="67">
        <f>SUM(C61:C62)</f>
        <v>3351.866</v>
      </c>
      <c r="D63" s="68">
        <f>SUM(D61:D62)</f>
        <v>0</v>
      </c>
      <c r="E63" s="68">
        <f>SUM(E61:E62)</f>
        <v>0</v>
      </c>
      <c r="F63" s="68">
        <f>SUM(F61:F62)</f>
        <v>5749</v>
      </c>
    </row>
    <row r="64" spans="1:256">
      <c r="A64" s="15"/>
      <c r="B64" s="174" t="s">
        <v>45</v>
      </c>
      <c r="C64" s="175"/>
      <c r="D64" s="175"/>
      <c r="E64" s="175"/>
      <c r="F64" s="176"/>
    </row>
    <row r="65" spans="1:8" ht="54.95" customHeight="1">
      <c r="A65" s="15"/>
      <c r="B65" s="19" t="s">
        <v>80</v>
      </c>
      <c r="C65" s="20">
        <v>1497.9559999999999</v>
      </c>
      <c r="D65" s="23"/>
      <c r="E65" s="23"/>
      <c r="F65" s="23">
        <v>4356</v>
      </c>
      <c r="H65" s="13">
        <v>2018</v>
      </c>
    </row>
    <row r="66" spans="1:8" ht="54.95" customHeight="1">
      <c r="A66" s="15"/>
      <c r="B66" s="19" t="s">
        <v>81</v>
      </c>
      <c r="C66" s="20">
        <v>1498.9770000000001</v>
      </c>
      <c r="D66" s="23"/>
      <c r="E66" s="23"/>
      <c r="F66" s="23">
        <v>4976</v>
      </c>
      <c r="H66" s="13">
        <v>2018</v>
      </c>
    </row>
    <row r="67" spans="1:8" ht="54.95" customHeight="1">
      <c r="A67" s="15"/>
      <c r="B67" s="19" t="s">
        <v>82</v>
      </c>
      <c r="C67" s="20">
        <v>875.95600000000002</v>
      </c>
      <c r="D67" s="23"/>
      <c r="E67" s="23"/>
      <c r="F67" s="23">
        <v>3143</v>
      </c>
      <c r="H67" s="13">
        <v>2018</v>
      </c>
    </row>
    <row r="68" spans="1:8" ht="54.95" customHeight="1">
      <c r="A68" s="15"/>
      <c r="B68" s="19" t="s">
        <v>83</v>
      </c>
      <c r="C68" s="23">
        <v>3900</v>
      </c>
      <c r="D68" s="23"/>
      <c r="E68" s="23"/>
      <c r="F68" s="23">
        <v>3800</v>
      </c>
      <c r="H68" s="13" t="s">
        <v>84</v>
      </c>
    </row>
    <row r="69" spans="1:8" ht="54.95" customHeight="1">
      <c r="A69" s="15"/>
      <c r="B69" s="19" t="s">
        <v>85</v>
      </c>
      <c r="C69" s="20">
        <v>1499.633</v>
      </c>
      <c r="D69" s="23"/>
      <c r="E69" s="23"/>
      <c r="F69" s="23">
        <v>2755</v>
      </c>
      <c r="G69" s="69">
        <v>149.96299999999999</v>
      </c>
      <c r="H69" s="13">
        <v>2018</v>
      </c>
    </row>
    <row r="70" spans="1:8" ht="54.95" customHeight="1">
      <c r="A70" s="15"/>
      <c r="B70" s="19" t="s">
        <v>86</v>
      </c>
      <c r="C70" s="20">
        <v>1499.0820000000001</v>
      </c>
      <c r="D70" s="23"/>
      <c r="E70" s="23"/>
      <c r="F70" s="23">
        <v>2060</v>
      </c>
      <c r="G70" s="13">
        <v>149.90799999999999</v>
      </c>
      <c r="H70" s="13">
        <v>2018</v>
      </c>
    </row>
    <row r="71" spans="1:8" ht="54.95" customHeight="1">
      <c r="A71" s="15"/>
      <c r="B71" s="19" t="s">
        <v>87</v>
      </c>
      <c r="C71" s="20">
        <v>1276.5329999999999</v>
      </c>
      <c r="D71" s="23"/>
      <c r="E71" s="23"/>
      <c r="F71" s="23">
        <v>2300</v>
      </c>
    </row>
    <row r="72" spans="1:8" ht="54.95" customHeight="1">
      <c r="A72" s="15"/>
      <c r="B72" s="19" t="s">
        <v>88</v>
      </c>
      <c r="C72" s="20">
        <v>2716.0720000000001</v>
      </c>
      <c r="D72" s="23"/>
      <c r="E72" s="23"/>
      <c r="F72" s="23">
        <v>1507</v>
      </c>
    </row>
    <row r="73" spans="1:8" ht="54.95" customHeight="1">
      <c r="A73" s="15"/>
      <c r="B73" s="19" t="s">
        <v>89</v>
      </c>
      <c r="C73" s="20">
        <v>10276.831</v>
      </c>
      <c r="D73" s="23"/>
      <c r="E73" s="23"/>
      <c r="F73" s="23">
        <v>5000</v>
      </c>
      <c r="H73" s="13" t="s">
        <v>84</v>
      </c>
    </row>
    <row r="74" spans="1:8">
      <c r="A74" s="15"/>
      <c r="B74" s="22" t="s">
        <v>37</v>
      </c>
      <c r="C74" s="20">
        <f>SUM(C65:C73)</f>
        <v>25041.040000000001</v>
      </c>
      <c r="D74" s="23">
        <f>SUM(D65:D73)</f>
        <v>0</v>
      </c>
      <c r="E74" s="23">
        <f>SUM(E65:E73)</f>
        <v>0</v>
      </c>
      <c r="F74" s="23">
        <f>SUM(F65:F73)</f>
        <v>29897</v>
      </c>
    </row>
    <row r="75" spans="1:8">
      <c r="A75" s="15"/>
      <c r="B75" s="174" t="s">
        <v>49</v>
      </c>
      <c r="C75" s="175"/>
      <c r="D75" s="175"/>
      <c r="E75" s="175"/>
      <c r="F75" s="176"/>
    </row>
    <row r="76" spans="1:8" ht="75">
      <c r="A76" s="15"/>
      <c r="B76" s="19" t="s">
        <v>90</v>
      </c>
      <c r="C76" s="20">
        <v>2599.8850000000002</v>
      </c>
      <c r="D76" s="23"/>
      <c r="E76" s="23"/>
      <c r="F76" s="23">
        <v>2750</v>
      </c>
      <c r="G76" s="13">
        <v>260</v>
      </c>
      <c r="H76" s="13">
        <v>2019</v>
      </c>
    </row>
    <row r="77" spans="1:8" ht="75">
      <c r="A77" s="15"/>
      <c r="B77" s="19" t="s">
        <v>91</v>
      </c>
      <c r="C77" s="20">
        <v>2298.5479999999998</v>
      </c>
      <c r="D77" s="23"/>
      <c r="E77" s="23"/>
      <c r="F77" s="23">
        <v>2300</v>
      </c>
      <c r="G77" s="13">
        <v>230</v>
      </c>
      <c r="H77" s="13">
        <v>2019</v>
      </c>
    </row>
    <row r="78" spans="1:8">
      <c r="A78" s="15"/>
      <c r="B78" s="22" t="s">
        <v>37</v>
      </c>
      <c r="C78" s="20">
        <f>SUM(C76:C77)</f>
        <v>4898.433</v>
      </c>
      <c r="D78" s="23">
        <f>SUM(D76:D77)</f>
        <v>0</v>
      </c>
      <c r="E78" s="23">
        <f>SUM(E76:E77)</f>
        <v>0</v>
      </c>
      <c r="F78" s="23">
        <f>SUM(F76:F77)</f>
        <v>5050</v>
      </c>
    </row>
    <row r="79" spans="1:8">
      <c r="A79" s="15"/>
      <c r="B79" s="174" t="s">
        <v>92</v>
      </c>
      <c r="C79" s="175"/>
      <c r="D79" s="175"/>
      <c r="E79" s="175"/>
      <c r="F79" s="176"/>
    </row>
    <row r="80" spans="1:8" ht="56.25">
      <c r="A80" s="15"/>
      <c r="B80" s="70" t="s">
        <v>93</v>
      </c>
      <c r="C80" s="71">
        <v>1525.662</v>
      </c>
      <c r="D80" s="49"/>
      <c r="E80" s="23"/>
      <c r="F80" s="72">
        <v>7200</v>
      </c>
      <c r="H80" s="73">
        <v>2018</v>
      </c>
    </row>
    <row r="81" spans="1:8" ht="75">
      <c r="A81" s="15"/>
      <c r="B81" s="74" t="s">
        <v>94</v>
      </c>
      <c r="C81" s="71">
        <v>10730.948</v>
      </c>
      <c r="D81" s="49"/>
      <c r="E81" s="23"/>
      <c r="F81" s="72">
        <v>8400</v>
      </c>
      <c r="G81" s="13">
        <v>50</v>
      </c>
      <c r="H81" s="73">
        <v>2019</v>
      </c>
    </row>
    <row r="82" spans="1:8" ht="75">
      <c r="A82" s="15"/>
      <c r="B82" s="70" t="s">
        <v>95</v>
      </c>
      <c r="C82" s="71">
        <v>3160.0720000000001</v>
      </c>
      <c r="D82" s="49"/>
      <c r="E82" s="23"/>
      <c r="F82" s="72">
        <v>2040</v>
      </c>
      <c r="G82" s="13">
        <v>1000</v>
      </c>
      <c r="H82" s="73">
        <v>2018</v>
      </c>
    </row>
    <row r="83" spans="1:8">
      <c r="A83" s="15"/>
      <c r="B83" s="22" t="s">
        <v>37</v>
      </c>
      <c r="C83" s="20">
        <f>SUM(C78:C82)</f>
        <v>20315.115000000002</v>
      </c>
      <c r="D83" s="23">
        <f>SUM(D78:D82)</f>
        <v>0</v>
      </c>
      <c r="E83" s="23">
        <f>SUM(E78:E82)</f>
        <v>0</v>
      </c>
      <c r="F83" s="28">
        <f>SUM(F78:F82)</f>
        <v>22690</v>
      </c>
    </row>
    <row r="84" spans="1:8">
      <c r="A84" s="15"/>
      <c r="B84" s="174" t="s">
        <v>53</v>
      </c>
      <c r="C84" s="175"/>
      <c r="D84" s="175"/>
      <c r="E84" s="175"/>
      <c r="F84" s="176"/>
    </row>
    <row r="85" spans="1:8">
      <c r="A85" s="15"/>
      <c r="B85" s="75"/>
      <c r="C85" s="23"/>
      <c r="D85" s="23"/>
      <c r="E85" s="23"/>
      <c r="F85" s="23"/>
    </row>
    <row r="86" spans="1:8">
      <c r="A86" s="15"/>
      <c r="B86" s="22" t="s">
        <v>37</v>
      </c>
      <c r="C86" s="23">
        <f>SUM(C85:C85)</f>
        <v>0</v>
      </c>
      <c r="D86" s="23"/>
      <c r="E86" s="23"/>
      <c r="F86" s="23">
        <f>SUM(F85:F85)</f>
        <v>0</v>
      </c>
    </row>
    <row r="87" spans="1:8">
      <c r="A87" s="15"/>
      <c r="B87" s="186" t="s">
        <v>55</v>
      </c>
      <c r="C87" s="187"/>
      <c r="D87" s="187"/>
      <c r="E87" s="187"/>
      <c r="F87" s="188"/>
    </row>
    <row r="88" spans="1:8" ht="56.25">
      <c r="A88" s="15"/>
      <c r="B88" s="38" t="s">
        <v>96</v>
      </c>
      <c r="C88" s="76">
        <v>1499.2719999999999</v>
      </c>
      <c r="D88" s="23"/>
      <c r="E88" s="23"/>
      <c r="F88" s="77">
        <v>1493</v>
      </c>
      <c r="H88" s="13">
        <v>2019</v>
      </c>
    </row>
    <row r="89" spans="1:8" ht="37.5">
      <c r="A89" s="15"/>
      <c r="B89" s="38" t="s">
        <v>97</v>
      </c>
      <c r="C89" s="76">
        <v>1087.9639999999999</v>
      </c>
      <c r="D89" s="23"/>
      <c r="E89" s="23"/>
      <c r="F89" s="77">
        <v>1796</v>
      </c>
      <c r="H89" s="13" t="s">
        <v>98</v>
      </c>
    </row>
    <row r="90" spans="1:8" ht="56.25">
      <c r="A90" s="15"/>
      <c r="B90" s="38" t="s">
        <v>99</v>
      </c>
      <c r="C90" s="76">
        <v>1499.87</v>
      </c>
      <c r="D90" s="23"/>
      <c r="E90" s="23"/>
      <c r="F90" s="77">
        <v>1941</v>
      </c>
      <c r="H90" s="13" t="s">
        <v>98</v>
      </c>
    </row>
    <row r="91" spans="1:8" ht="37.5">
      <c r="A91" s="15"/>
      <c r="B91" s="38" t="s">
        <v>100</v>
      </c>
      <c r="C91" s="76">
        <v>1499.85</v>
      </c>
      <c r="D91" s="23"/>
      <c r="E91" s="23"/>
      <c r="F91" s="77">
        <v>2011</v>
      </c>
      <c r="H91" s="13" t="s">
        <v>98</v>
      </c>
    </row>
    <row r="92" spans="1:8" ht="37.5">
      <c r="A92" s="15"/>
      <c r="B92" s="38" t="s">
        <v>101</v>
      </c>
      <c r="C92" s="76">
        <v>1026.096</v>
      </c>
      <c r="D92" s="23"/>
      <c r="E92" s="23"/>
      <c r="F92" s="78">
        <v>1145</v>
      </c>
      <c r="G92" s="13">
        <v>102.61</v>
      </c>
      <c r="H92" s="13" t="s">
        <v>98</v>
      </c>
    </row>
    <row r="93" spans="1:8" ht="37.5">
      <c r="A93" s="15"/>
      <c r="B93" s="38" t="s">
        <v>102</v>
      </c>
      <c r="C93" s="76">
        <v>1046.931</v>
      </c>
      <c r="D93" s="23"/>
      <c r="E93" s="23"/>
      <c r="F93" s="78">
        <v>1193</v>
      </c>
      <c r="G93" s="13">
        <v>104.693</v>
      </c>
      <c r="H93" s="13" t="s">
        <v>98</v>
      </c>
    </row>
    <row r="94" spans="1:8">
      <c r="A94" s="15"/>
      <c r="B94" s="22" t="s">
        <v>37</v>
      </c>
      <c r="C94" s="79">
        <f>SUM(C88:C93)</f>
        <v>7659.9830000000002</v>
      </c>
      <c r="D94" s="23">
        <f>SUM(D88:D93)</f>
        <v>0</v>
      </c>
      <c r="E94" s="23">
        <f>SUM(E88:E93)</f>
        <v>0</v>
      </c>
      <c r="F94" s="23">
        <f>SUM(F88:F93)</f>
        <v>9579</v>
      </c>
    </row>
    <row r="95" spans="1:8">
      <c r="A95" s="15"/>
      <c r="B95" s="186" t="s">
        <v>58</v>
      </c>
      <c r="C95" s="187"/>
      <c r="D95" s="187"/>
      <c r="E95" s="187"/>
      <c r="F95" s="188"/>
    </row>
    <row r="96" spans="1:8" ht="45" customHeight="1">
      <c r="A96" s="15"/>
      <c r="B96" s="80" t="s">
        <v>103</v>
      </c>
      <c r="C96" s="28">
        <v>7799.46</v>
      </c>
      <c r="D96" s="23"/>
      <c r="E96" s="23"/>
      <c r="F96" s="81">
        <v>9953</v>
      </c>
    </row>
    <row r="97" spans="1:7" ht="45" customHeight="1">
      <c r="A97" s="15"/>
      <c r="B97" s="82" t="s">
        <v>104</v>
      </c>
      <c r="C97" s="28">
        <v>3747.78</v>
      </c>
      <c r="D97" s="23"/>
      <c r="E97" s="23"/>
      <c r="F97" s="81">
        <v>3217.5</v>
      </c>
    </row>
    <row r="98" spans="1:7" ht="45" customHeight="1">
      <c r="A98" s="15"/>
      <c r="B98" s="80" t="s">
        <v>105</v>
      </c>
      <c r="C98" s="28">
        <v>1499.64</v>
      </c>
      <c r="D98" s="23"/>
      <c r="E98" s="23"/>
      <c r="F98" s="81">
        <v>2820</v>
      </c>
    </row>
    <row r="99" spans="1:7" ht="45" customHeight="1">
      <c r="A99" s="15"/>
      <c r="B99" s="80" t="s">
        <v>106</v>
      </c>
      <c r="C99" s="28">
        <v>734.01</v>
      </c>
      <c r="D99" s="23"/>
      <c r="E99" s="23"/>
      <c r="F99" s="81">
        <v>952</v>
      </c>
    </row>
    <row r="100" spans="1:7" ht="45" customHeight="1">
      <c r="A100" s="15"/>
      <c r="B100" s="80" t="s">
        <v>107</v>
      </c>
      <c r="C100" s="28">
        <v>1444.72</v>
      </c>
      <c r="D100" s="23"/>
      <c r="E100" s="23"/>
      <c r="F100" s="81">
        <v>1552.5</v>
      </c>
    </row>
    <row r="101" spans="1:7" ht="61.5" customHeight="1">
      <c r="A101" s="15"/>
      <c r="B101" s="80" t="s">
        <v>108</v>
      </c>
      <c r="C101" s="28">
        <v>894.54</v>
      </c>
      <c r="D101" s="23"/>
      <c r="E101" s="23"/>
      <c r="F101" s="81">
        <v>1282.5</v>
      </c>
    </row>
    <row r="102" spans="1:7">
      <c r="A102" s="15"/>
      <c r="B102" s="22" t="s">
        <v>37</v>
      </c>
      <c r="C102" s="28">
        <f>SUM(C96:C101)</f>
        <v>16120.149999999998</v>
      </c>
      <c r="D102" s="23">
        <f>SUM(D96:D101)</f>
        <v>0</v>
      </c>
      <c r="E102" s="23">
        <f>SUM(E96:E101)</f>
        <v>0</v>
      </c>
      <c r="F102" s="23">
        <f>SUM(F96:F101)</f>
        <v>19777.5</v>
      </c>
    </row>
    <row r="103" spans="1:7">
      <c r="A103" s="60"/>
      <c r="B103" s="192" t="s">
        <v>109</v>
      </c>
      <c r="C103" s="193"/>
      <c r="D103" s="193"/>
      <c r="E103" s="193"/>
      <c r="F103" s="194"/>
    </row>
    <row r="104" spans="1:7" ht="97.5" customHeight="1">
      <c r="A104" s="15"/>
      <c r="B104" s="41" t="s">
        <v>110</v>
      </c>
      <c r="C104" s="42">
        <v>5083.241</v>
      </c>
      <c r="D104" s="83"/>
      <c r="E104" s="23"/>
      <c r="F104" s="84">
        <v>6548</v>
      </c>
      <c r="G104" s="13">
        <v>50</v>
      </c>
    </row>
    <row r="105" spans="1:7" ht="84" customHeight="1">
      <c r="A105" s="15"/>
      <c r="B105" s="41" t="s">
        <v>111</v>
      </c>
      <c r="C105" s="42">
        <v>1600.3409999999999</v>
      </c>
      <c r="D105" s="23"/>
      <c r="E105" s="23"/>
      <c r="F105" s="84">
        <v>1800</v>
      </c>
      <c r="G105" s="13">
        <v>500</v>
      </c>
    </row>
    <row r="106" spans="1:7" ht="93.75">
      <c r="A106" s="15"/>
      <c r="B106" s="41" t="s">
        <v>112</v>
      </c>
      <c r="C106" s="42">
        <v>1241.557</v>
      </c>
      <c r="D106" s="23"/>
      <c r="E106" s="23"/>
      <c r="F106" s="84">
        <v>1632</v>
      </c>
      <c r="G106" s="13">
        <v>400</v>
      </c>
    </row>
    <row r="107" spans="1:7" ht="58.5" customHeight="1">
      <c r="A107" s="15"/>
      <c r="B107" s="85" t="s">
        <v>113</v>
      </c>
      <c r="C107" s="42">
        <v>1499.162</v>
      </c>
      <c r="D107" s="23"/>
      <c r="E107" s="23"/>
      <c r="F107" s="84">
        <v>2750</v>
      </c>
    </row>
    <row r="108" spans="1:7">
      <c r="A108" s="65"/>
      <c r="B108" s="66" t="s">
        <v>37</v>
      </c>
      <c r="C108" s="67">
        <f>SUM(C104:C107)</f>
        <v>9424.3009999999995</v>
      </c>
      <c r="D108" s="68">
        <f>SUM(D104:D107)</f>
        <v>0</v>
      </c>
      <c r="E108" s="68">
        <f>SUM(E104:E107)</f>
        <v>0</v>
      </c>
      <c r="F108" s="68">
        <f>SUM(F104:F107)</f>
        <v>12730</v>
      </c>
    </row>
    <row r="109" spans="1:7">
      <c r="A109" s="15"/>
      <c r="B109" s="195" t="s">
        <v>60</v>
      </c>
      <c r="C109" s="196"/>
      <c r="D109" s="196"/>
      <c r="E109" s="196"/>
      <c r="F109" s="197"/>
    </row>
    <row r="110" spans="1:7">
      <c r="A110" s="15"/>
      <c r="B110" s="19"/>
      <c r="C110" s="23"/>
      <c r="D110" s="23"/>
      <c r="E110" s="23"/>
      <c r="F110" s="23"/>
    </row>
    <row r="111" spans="1:7">
      <c r="A111" s="15"/>
      <c r="B111" s="22" t="s">
        <v>37</v>
      </c>
      <c r="C111" s="23">
        <f>SUM(C110:C110)</f>
        <v>0</v>
      </c>
      <c r="D111" s="23">
        <f>SUM(D110:D110)</f>
        <v>0</v>
      </c>
      <c r="E111" s="23">
        <f>SUM(E110:E110)</f>
        <v>0</v>
      </c>
      <c r="F111" s="23">
        <f>SUM(F110:F110)</f>
        <v>0</v>
      </c>
    </row>
    <row r="112" spans="1:7">
      <c r="A112" s="15"/>
      <c r="B112" s="174" t="s">
        <v>114</v>
      </c>
      <c r="C112" s="175"/>
      <c r="D112" s="175"/>
      <c r="E112" s="175"/>
      <c r="F112" s="176"/>
    </row>
    <row r="113" spans="1:7" ht="24" customHeight="1">
      <c r="A113" s="15"/>
      <c r="B113" s="75"/>
      <c r="C113" s="23"/>
      <c r="D113" s="23"/>
      <c r="E113" s="23"/>
      <c r="F113" s="23"/>
    </row>
    <row r="114" spans="1:7">
      <c r="A114" s="15"/>
      <c r="B114" s="22" t="s">
        <v>37</v>
      </c>
      <c r="C114" s="23">
        <f>SUM(C113:C113)</f>
        <v>0</v>
      </c>
      <c r="D114" s="23">
        <f>SUM(D113:D113)</f>
        <v>0</v>
      </c>
      <c r="E114" s="23">
        <f>SUM(E113:E113)</f>
        <v>0</v>
      </c>
      <c r="F114" s="23">
        <f>SUM(F113:F113)</f>
        <v>0</v>
      </c>
    </row>
    <row r="115" spans="1:7">
      <c r="A115" s="15"/>
      <c r="B115" s="189" t="s">
        <v>64</v>
      </c>
      <c r="C115" s="190"/>
      <c r="D115" s="190"/>
      <c r="E115" s="190"/>
      <c r="F115" s="191"/>
    </row>
    <row r="116" spans="1:7" ht="39.950000000000003" customHeight="1">
      <c r="A116" s="15"/>
      <c r="B116" s="75" t="s">
        <v>115</v>
      </c>
      <c r="C116" s="20">
        <v>1499.3209999999999</v>
      </c>
      <c r="D116" s="23"/>
      <c r="E116" s="23"/>
      <c r="F116" s="23">
        <v>2040.5</v>
      </c>
      <c r="G116" s="13">
        <v>500</v>
      </c>
    </row>
    <row r="117" spans="1:7" ht="39.950000000000003" customHeight="1">
      <c r="A117" s="15"/>
      <c r="B117" s="75" t="s">
        <v>116</v>
      </c>
      <c r="C117" s="20">
        <v>1497.4670000000001</v>
      </c>
      <c r="D117" s="23"/>
      <c r="E117" s="23"/>
      <c r="F117" s="23">
        <v>2550</v>
      </c>
      <c r="G117" s="13">
        <v>500</v>
      </c>
    </row>
    <row r="118" spans="1:7" ht="39.950000000000003" customHeight="1">
      <c r="A118" s="15"/>
      <c r="B118" s="75" t="s">
        <v>117</v>
      </c>
      <c r="C118" s="86">
        <v>1250.3851999999999</v>
      </c>
      <c r="D118" s="23"/>
      <c r="E118" s="23"/>
      <c r="F118" s="23">
        <v>2100</v>
      </c>
      <c r="G118" s="13">
        <v>300</v>
      </c>
    </row>
    <row r="119" spans="1:7" ht="39.950000000000003" customHeight="1">
      <c r="A119" s="15"/>
      <c r="B119" s="75" t="s">
        <v>118</v>
      </c>
      <c r="C119" s="20">
        <v>1500</v>
      </c>
      <c r="D119" s="23"/>
      <c r="E119" s="23"/>
      <c r="F119" s="23">
        <v>2367</v>
      </c>
      <c r="G119" s="13">
        <v>500</v>
      </c>
    </row>
    <row r="120" spans="1:7" ht="39.950000000000003" customHeight="1">
      <c r="A120" s="15"/>
      <c r="B120" s="75" t="s">
        <v>119</v>
      </c>
      <c r="C120" s="20">
        <v>2612.1999999999998</v>
      </c>
      <c r="D120" s="23"/>
      <c r="E120" s="23"/>
      <c r="F120" s="23">
        <v>4792</v>
      </c>
      <c r="G120" s="13">
        <v>500</v>
      </c>
    </row>
    <row r="121" spans="1:7" ht="39.950000000000003" customHeight="1">
      <c r="A121" s="15"/>
      <c r="B121" s="75" t="s">
        <v>120</v>
      </c>
      <c r="C121" s="20">
        <v>1409.2239999999999</v>
      </c>
      <c r="D121" s="23"/>
      <c r="E121" s="23"/>
      <c r="F121" s="23">
        <v>3150</v>
      </c>
      <c r="G121" s="13">
        <v>300</v>
      </c>
    </row>
    <row r="122" spans="1:7" ht="39.950000000000003" customHeight="1">
      <c r="A122" s="15"/>
      <c r="B122" s="75" t="s">
        <v>121</v>
      </c>
      <c r="C122" s="20">
        <v>2026.1179999999999</v>
      </c>
      <c r="D122" s="23"/>
      <c r="E122" s="23"/>
      <c r="F122" s="23">
        <v>2970</v>
      </c>
      <c r="G122" s="13">
        <v>200</v>
      </c>
    </row>
    <row r="123" spans="1:7" ht="39.950000000000003" customHeight="1">
      <c r="A123" s="15"/>
      <c r="B123" s="75" t="s">
        <v>122</v>
      </c>
      <c r="C123" s="20">
        <v>2425.83</v>
      </c>
      <c r="D123" s="23"/>
      <c r="E123" s="23"/>
      <c r="F123" s="23">
        <v>3937</v>
      </c>
      <c r="G123" s="13">
        <v>200</v>
      </c>
    </row>
    <row r="124" spans="1:7" ht="21.75" customHeight="1">
      <c r="A124" s="15"/>
      <c r="B124" s="75" t="s">
        <v>123</v>
      </c>
      <c r="C124" s="20">
        <v>8904.1280000000006</v>
      </c>
      <c r="D124" s="23"/>
      <c r="E124" s="23"/>
      <c r="F124" s="23">
        <v>7200</v>
      </c>
      <c r="G124" s="13">
        <v>90</v>
      </c>
    </row>
    <row r="125" spans="1:7" ht="18.75" customHeight="1">
      <c r="A125" s="15"/>
      <c r="B125" s="75" t="s">
        <v>124</v>
      </c>
      <c r="C125" s="20">
        <v>1236.3699999999999</v>
      </c>
      <c r="D125" s="23"/>
      <c r="E125" s="23"/>
      <c r="F125" s="23">
        <v>2294</v>
      </c>
      <c r="G125" s="13">
        <v>247.3</v>
      </c>
    </row>
    <row r="126" spans="1:7" ht="19.5" customHeight="1">
      <c r="A126" s="15"/>
      <c r="B126" s="75" t="s">
        <v>125</v>
      </c>
      <c r="C126" s="20">
        <v>1442.0640000000001</v>
      </c>
      <c r="D126" s="23"/>
      <c r="E126" s="23"/>
      <c r="F126" s="23">
        <v>1678</v>
      </c>
      <c r="G126" s="13">
        <v>288.39999999999998</v>
      </c>
    </row>
    <row r="127" spans="1:7" ht="39.950000000000003" customHeight="1">
      <c r="A127" s="15"/>
      <c r="B127" s="75" t="s">
        <v>126</v>
      </c>
      <c r="C127" s="20">
        <v>2500</v>
      </c>
      <c r="D127" s="23"/>
      <c r="E127" s="23"/>
      <c r="F127" s="23">
        <v>11808</v>
      </c>
      <c r="G127" s="13">
        <v>2500</v>
      </c>
    </row>
    <row r="128" spans="1:7" ht="39.950000000000003" customHeight="1">
      <c r="A128" s="15"/>
      <c r="B128" s="75" t="s">
        <v>127</v>
      </c>
      <c r="C128" s="20">
        <v>869.94500000000005</v>
      </c>
      <c r="D128" s="23"/>
      <c r="E128" s="23"/>
      <c r="F128" s="23">
        <v>1572</v>
      </c>
      <c r="G128" s="13">
        <v>87</v>
      </c>
    </row>
    <row r="129" spans="1:256" ht="39.950000000000003" customHeight="1">
      <c r="A129" s="15"/>
      <c r="B129" s="75" t="s">
        <v>128</v>
      </c>
      <c r="C129" s="20">
        <v>756</v>
      </c>
      <c r="D129" s="23"/>
      <c r="E129" s="23"/>
      <c r="F129" s="23">
        <v>1200</v>
      </c>
      <c r="G129" s="13">
        <v>75.599999999999994</v>
      </c>
    </row>
    <row r="130" spans="1:256">
      <c r="A130" s="15"/>
      <c r="B130" s="22" t="s">
        <v>37</v>
      </c>
      <c r="C130" s="86">
        <f>SUM(C116:C129)</f>
        <v>29929.052199999998</v>
      </c>
      <c r="D130" s="23">
        <f>SUM(D116:D129)</f>
        <v>0</v>
      </c>
      <c r="E130" s="23">
        <f>SUM(E116:E129)</f>
        <v>0</v>
      </c>
      <c r="F130" s="23">
        <f>SUM(F116:F129)</f>
        <v>49658.5</v>
      </c>
      <c r="G130" s="13">
        <f>SUM(G116:G129)</f>
        <v>6288.3000000000011</v>
      </c>
    </row>
    <row r="131" spans="1:256">
      <c r="A131" s="15"/>
      <c r="B131" s="186" t="s">
        <v>129</v>
      </c>
      <c r="C131" s="187"/>
      <c r="D131" s="187"/>
      <c r="E131" s="187"/>
      <c r="F131" s="188"/>
    </row>
    <row r="132" spans="1:256" ht="20.25" customHeight="1">
      <c r="A132" s="15"/>
      <c r="B132" s="19" t="s">
        <v>130</v>
      </c>
      <c r="C132" s="23">
        <v>282.60000000000002</v>
      </c>
      <c r="D132" s="23"/>
      <c r="E132" s="56"/>
      <c r="F132" s="23">
        <v>2050</v>
      </c>
    </row>
    <row r="133" spans="1:256" ht="20.25" customHeight="1">
      <c r="A133" s="15"/>
      <c r="B133" s="19" t="s">
        <v>131</v>
      </c>
      <c r="C133" s="23">
        <v>1173.0999999999999</v>
      </c>
      <c r="D133" s="23"/>
      <c r="E133" s="56"/>
      <c r="F133" s="23">
        <v>2356</v>
      </c>
    </row>
    <row r="134" spans="1:256" ht="21" customHeight="1">
      <c r="A134" s="15"/>
      <c r="B134" s="19" t="s">
        <v>132</v>
      </c>
      <c r="C134" s="23">
        <v>159.69999999999999</v>
      </c>
      <c r="D134" s="23"/>
      <c r="E134" s="56"/>
      <c r="F134" s="23">
        <v>1065</v>
      </c>
    </row>
    <row r="135" spans="1:256" ht="20.25" customHeight="1">
      <c r="A135" s="15"/>
      <c r="B135" s="19" t="s">
        <v>133</v>
      </c>
      <c r="C135" s="23">
        <v>717.2</v>
      </c>
      <c r="D135" s="23"/>
      <c r="E135" s="56"/>
      <c r="F135" s="23">
        <v>5530</v>
      </c>
    </row>
    <row r="136" spans="1:256" ht="18.75" customHeight="1">
      <c r="A136" s="15"/>
      <c r="B136" s="87" t="s">
        <v>134</v>
      </c>
      <c r="C136" s="32">
        <v>181.5</v>
      </c>
      <c r="D136" s="32"/>
      <c r="E136" s="15"/>
      <c r="F136" s="23">
        <v>1664</v>
      </c>
    </row>
    <row r="137" spans="1:256" ht="22.5" customHeight="1">
      <c r="A137" s="15"/>
      <c r="B137" s="19" t="s">
        <v>135</v>
      </c>
      <c r="C137" s="23">
        <v>399.6</v>
      </c>
      <c r="D137" s="23"/>
      <c r="E137" s="56"/>
      <c r="F137" s="23">
        <v>4707</v>
      </c>
    </row>
    <row r="138" spans="1:256">
      <c r="A138" s="15"/>
      <c r="B138" s="22" t="s">
        <v>37</v>
      </c>
      <c r="C138" s="23">
        <f>SUM(C132:C137)</f>
        <v>2913.7</v>
      </c>
      <c r="D138" s="23">
        <f>SUM(D132:D137)</f>
        <v>0</v>
      </c>
      <c r="E138" s="23">
        <f>SUM(E132:E137)</f>
        <v>0</v>
      </c>
      <c r="F138" s="23">
        <f>SUM(F132:F137)</f>
        <v>17372</v>
      </c>
      <c r="IV138" s="13">
        <f>SUM(A138:IU138)</f>
        <v>20285.7</v>
      </c>
    </row>
    <row r="139" spans="1:256">
      <c r="A139" s="15"/>
      <c r="B139" s="195" t="s">
        <v>136</v>
      </c>
      <c r="C139" s="196"/>
      <c r="D139" s="196"/>
      <c r="E139" s="196"/>
      <c r="F139" s="197"/>
    </row>
    <row r="140" spans="1:256" ht="15.75" customHeight="1">
      <c r="A140" s="15"/>
      <c r="B140" s="75"/>
      <c r="C140" s="23"/>
      <c r="D140" s="23"/>
      <c r="E140" s="23"/>
      <c r="F140" s="23"/>
    </row>
    <row r="141" spans="1:256">
      <c r="A141" s="15"/>
      <c r="B141" s="22" t="s">
        <v>37</v>
      </c>
      <c r="C141" s="23">
        <f>SUM(C140:C140)</f>
        <v>0</v>
      </c>
      <c r="D141" s="23">
        <f>SUM(D140:D140)</f>
        <v>0</v>
      </c>
      <c r="E141" s="23">
        <f>SUM(E140:E140)</f>
        <v>0</v>
      </c>
      <c r="F141" s="23">
        <f>SUM(F140:F140)</f>
        <v>0</v>
      </c>
    </row>
    <row r="142" spans="1:256">
      <c r="A142" s="15"/>
      <c r="B142" s="198" t="s">
        <v>137</v>
      </c>
      <c r="C142" s="198"/>
      <c r="D142" s="198"/>
      <c r="E142" s="198"/>
      <c r="F142" s="198"/>
    </row>
    <row r="143" spans="1:256" s="130" customFormat="1" ht="57" customHeight="1">
      <c r="A143" s="129"/>
      <c r="B143" s="131" t="s">
        <v>138</v>
      </c>
      <c r="C143" s="132">
        <v>48177.476999999999</v>
      </c>
      <c r="D143" s="133"/>
      <c r="E143" s="128"/>
      <c r="F143" s="134">
        <v>27246</v>
      </c>
      <c r="G143" s="135">
        <v>4818.4570000000003</v>
      </c>
      <c r="H143" s="130">
        <v>2019</v>
      </c>
    </row>
    <row r="144" spans="1:256">
      <c r="A144" s="15"/>
      <c r="B144" s="22" t="s">
        <v>139</v>
      </c>
      <c r="C144" s="20">
        <f>SUM(C143:C143)</f>
        <v>48177.476999999999</v>
      </c>
      <c r="D144" s="23">
        <f>SUM(D143:D143)</f>
        <v>0</v>
      </c>
      <c r="E144" s="23">
        <f>SUM(E143:E143)</f>
        <v>0</v>
      </c>
      <c r="F144" s="23">
        <f>SUM(F143:F143)</f>
        <v>27246</v>
      </c>
    </row>
    <row r="145" spans="1:6">
      <c r="A145" s="15"/>
      <c r="B145" s="195" t="s">
        <v>34</v>
      </c>
      <c r="C145" s="196"/>
      <c r="D145" s="196"/>
      <c r="E145" s="196"/>
      <c r="F145" s="197"/>
    </row>
    <row r="146" spans="1:6" ht="59.25" customHeight="1">
      <c r="A146" s="15"/>
      <c r="B146" s="75" t="s">
        <v>140</v>
      </c>
      <c r="C146" s="20">
        <v>8229.7720000000008</v>
      </c>
      <c r="D146" s="23"/>
      <c r="E146" s="23"/>
      <c r="F146" s="20">
        <v>1.1559999999999999</v>
      </c>
    </row>
    <row r="147" spans="1:6" ht="45" customHeight="1">
      <c r="A147" s="15"/>
      <c r="B147" s="75" t="s">
        <v>141</v>
      </c>
      <c r="C147" s="20">
        <v>1034.2080000000001</v>
      </c>
      <c r="D147" s="23"/>
      <c r="E147" s="23"/>
      <c r="F147" s="20">
        <v>0.17</v>
      </c>
    </row>
    <row r="148" spans="1:6" ht="45" customHeight="1">
      <c r="A148" s="15"/>
      <c r="B148" s="75" t="s">
        <v>142</v>
      </c>
      <c r="C148" s="20">
        <v>1086</v>
      </c>
      <c r="D148" s="23"/>
      <c r="E148" s="23"/>
      <c r="F148" s="20">
        <v>0.253</v>
      </c>
    </row>
    <row r="149" spans="1:6" ht="56.25" customHeight="1">
      <c r="A149" s="15"/>
      <c r="B149" s="75" t="s">
        <v>143</v>
      </c>
      <c r="C149" s="20">
        <v>667.31799999999998</v>
      </c>
      <c r="D149" s="23"/>
      <c r="E149" s="23"/>
      <c r="F149" s="20">
        <v>0.32500000000000001</v>
      </c>
    </row>
    <row r="150" spans="1:6" ht="45" customHeight="1">
      <c r="A150" s="15"/>
      <c r="B150" s="75" t="s">
        <v>144</v>
      </c>
      <c r="C150" s="20">
        <v>1421.49</v>
      </c>
      <c r="D150" s="23"/>
      <c r="E150" s="23"/>
      <c r="F150" s="20">
        <v>0.29199999999999998</v>
      </c>
    </row>
    <row r="151" spans="1:6" ht="45" customHeight="1">
      <c r="A151" s="15"/>
      <c r="B151" s="75" t="s">
        <v>145</v>
      </c>
      <c r="C151" s="20">
        <v>628.60400000000004</v>
      </c>
      <c r="D151" s="23"/>
      <c r="E151" s="23"/>
      <c r="F151" s="20">
        <v>0.16200000000000001</v>
      </c>
    </row>
    <row r="152" spans="1:6" ht="36.75" customHeight="1">
      <c r="A152" s="15"/>
      <c r="B152" s="75" t="s">
        <v>146</v>
      </c>
      <c r="C152" s="20">
        <v>7972.16</v>
      </c>
      <c r="D152" s="23"/>
      <c r="E152" s="23"/>
      <c r="F152" s="20">
        <v>0.89300000000000002</v>
      </c>
    </row>
    <row r="153" spans="1:6" ht="45" customHeight="1">
      <c r="A153" s="15"/>
      <c r="B153" s="75" t="s">
        <v>147</v>
      </c>
      <c r="C153" s="20">
        <v>14277.352999999999</v>
      </c>
      <c r="D153" s="23"/>
      <c r="E153" s="23"/>
      <c r="F153" s="20">
        <v>1.0900000000000001</v>
      </c>
    </row>
    <row r="154" spans="1:6" ht="66" customHeight="1">
      <c r="A154" s="15"/>
      <c r="B154" s="75" t="s">
        <v>148</v>
      </c>
      <c r="C154" s="20">
        <v>14373.153</v>
      </c>
      <c r="D154" s="23"/>
      <c r="E154" s="23"/>
      <c r="F154" s="20">
        <v>1.411</v>
      </c>
    </row>
    <row r="155" spans="1:6" ht="55.5" customHeight="1">
      <c r="A155" s="15"/>
      <c r="B155" s="75" t="s">
        <v>149</v>
      </c>
      <c r="C155" s="20">
        <v>3238.5650000000001</v>
      </c>
      <c r="D155" s="23"/>
      <c r="E155" s="23"/>
      <c r="F155" s="20">
        <v>0.65</v>
      </c>
    </row>
    <row r="156" spans="1:6">
      <c r="A156" s="15"/>
      <c r="B156" s="22" t="s">
        <v>139</v>
      </c>
      <c r="C156" s="20">
        <f>SUM(C146:C155)</f>
        <v>52928.623</v>
      </c>
      <c r="D156" s="23">
        <f>SUM(D146:D155)</f>
        <v>0</v>
      </c>
      <c r="E156" s="23">
        <f>SUM(E146:E155)</f>
        <v>0</v>
      </c>
      <c r="F156" s="20">
        <f>SUM(F146:F155)</f>
        <v>6.4019999999999992</v>
      </c>
    </row>
    <row r="157" spans="1:6">
      <c r="A157" s="15"/>
      <c r="B157" s="186" t="s">
        <v>150</v>
      </c>
      <c r="C157" s="187"/>
      <c r="D157" s="187"/>
      <c r="E157" s="187"/>
      <c r="F157" s="188"/>
    </row>
    <row r="158" spans="1:6" ht="39.950000000000003" customHeight="1">
      <c r="A158" s="15"/>
      <c r="B158" s="75" t="s">
        <v>151</v>
      </c>
      <c r="C158" s="20">
        <v>7799.4549999999999</v>
      </c>
      <c r="D158" s="23"/>
      <c r="E158" s="23"/>
      <c r="F158" s="23">
        <v>9953</v>
      </c>
    </row>
    <row r="159" spans="1:6" ht="39.950000000000003" customHeight="1">
      <c r="A159" s="15"/>
      <c r="B159" s="75" t="s">
        <v>104</v>
      </c>
      <c r="C159" s="20">
        <v>3747.779</v>
      </c>
      <c r="D159" s="23"/>
      <c r="E159" s="23"/>
      <c r="F159" s="23">
        <v>3217.5</v>
      </c>
    </row>
    <row r="160" spans="1:6" ht="39.950000000000003" customHeight="1">
      <c r="A160" s="15"/>
      <c r="B160" s="75" t="s">
        <v>105</v>
      </c>
      <c r="C160" s="20">
        <v>1499.6389999999999</v>
      </c>
      <c r="D160" s="23"/>
      <c r="E160" s="23"/>
      <c r="F160" s="23">
        <v>2820</v>
      </c>
    </row>
    <row r="161" spans="1:8" ht="39.950000000000003" customHeight="1">
      <c r="A161" s="15"/>
      <c r="B161" s="75" t="s">
        <v>106</v>
      </c>
      <c r="C161" s="20">
        <v>734.01400000000001</v>
      </c>
      <c r="D161" s="23"/>
      <c r="E161" s="23"/>
      <c r="F161" s="23">
        <v>952</v>
      </c>
    </row>
    <row r="162" spans="1:8" ht="39.950000000000003" customHeight="1">
      <c r="A162" s="15"/>
      <c r="B162" s="75" t="s">
        <v>107</v>
      </c>
      <c r="C162" s="20">
        <v>1444.721</v>
      </c>
      <c r="D162" s="23"/>
      <c r="E162" s="23"/>
      <c r="F162" s="23">
        <v>1552.5</v>
      </c>
    </row>
    <row r="163" spans="1:8" ht="39.950000000000003" customHeight="1">
      <c r="A163" s="15"/>
      <c r="B163" s="75" t="s">
        <v>108</v>
      </c>
      <c r="C163" s="20">
        <v>894.53899999999999</v>
      </c>
      <c r="D163" s="23"/>
      <c r="E163" s="23"/>
      <c r="F163" s="23">
        <v>1282.5</v>
      </c>
    </row>
    <row r="164" spans="1:8">
      <c r="A164" s="15"/>
      <c r="B164" s="22" t="s">
        <v>139</v>
      </c>
      <c r="C164" s="20">
        <f>SUM(C158:C163)</f>
        <v>16120.146999999999</v>
      </c>
      <c r="D164" s="23"/>
      <c r="E164" s="23"/>
      <c r="F164" s="23">
        <f>SUM(F158:F163)</f>
        <v>19777.5</v>
      </c>
    </row>
    <row r="165" spans="1:8">
      <c r="A165" s="15"/>
      <c r="B165" s="198" t="s">
        <v>152</v>
      </c>
      <c r="C165" s="198"/>
      <c r="D165" s="198"/>
      <c r="E165" s="198"/>
      <c r="F165" s="198"/>
    </row>
    <row r="166" spans="1:8" s="130" customFormat="1" ht="79.5" customHeight="1">
      <c r="A166" s="129"/>
      <c r="B166" s="126" t="s">
        <v>153</v>
      </c>
      <c r="C166" s="127">
        <v>14896.123</v>
      </c>
      <c r="D166" s="128"/>
      <c r="E166" s="128"/>
      <c r="F166" s="128">
        <v>7974</v>
      </c>
      <c r="G166" s="130">
        <v>8000</v>
      </c>
      <c r="H166" s="130">
        <v>2019</v>
      </c>
    </row>
    <row r="167" spans="1:8">
      <c r="A167" s="15"/>
      <c r="B167" s="22" t="s">
        <v>139</v>
      </c>
      <c r="C167" s="20">
        <f>SUM(C166:C166)</f>
        <v>14896.123</v>
      </c>
      <c r="D167" s="23">
        <f>SUM(D166:D166)</f>
        <v>0</v>
      </c>
      <c r="E167" s="23">
        <f>SUM(E166:E166)</f>
        <v>0</v>
      </c>
      <c r="F167" s="23">
        <f>SUM(F166:F166)</f>
        <v>7974</v>
      </c>
    </row>
    <row r="168" spans="1:8" ht="56.25">
      <c r="A168" s="15"/>
      <c r="B168" s="19" t="s">
        <v>155</v>
      </c>
      <c r="C168" s="23">
        <f>C49+C55+C59+C63+C74+C78+C83+C86+C94+C102+C108+C130+C138+C144+C156+C164+C167</f>
        <v>301630.22820000007</v>
      </c>
      <c r="D168" s="23">
        <f>D49+D55+D59+D63+D74+D78+D83+D86+D94+D102+D108+D130+D138+D144+D156+D164+D167</f>
        <v>0</v>
      </c>
      <c r="E168" s="23">
        <f>E49+E55+E59+E63+E74+E78+E83+E86+E94+E102+E108+E130+E138+E144+E156+E164+E167</f>
        <v>0</v>
      </c>
      <c r="F168" s="23">
        <f>F49+F55+F59+F63+F74+F78+F83+F86+F94+F102+F108+F130+F138+F144+F156+F164+F167</f>
        <v>241307.79200000002</v>
      </c>
    </row>
    <row r="169" spans="1:8" s="17" customFormat="1" ht="56.25">
      <c r="A169" s="15"/>
      <c r="B169" s="24" t="s">
        <v>156</v>
      </c>
      <c r="C169" s="26">
        <f>C43+C168</f>
        <v>851911.14120000019</v>
      </c>
      <c r="D169" s="26">
        <f>D43+D168</f>
        <v>66.055000000000007</v>
      </c>
      <c r="E169" s="26">
        <f>E43+E168</f>
        <v>170</v>
      </c>
      <c r="F169" s="26">
        <f>F43+F168</f>
        <v>241307.79200000002</v>
      </c>
    </row>
    <row r="170" spans="1:8">
      <c r="A170" s="88"/>
      <c r="B170" s="199" t="s">
        <v>157</v>
      </c>
      <c r="C170" s="199"/>
      <c r="D170" s="199"/>
      <c r="E170" s="199"/>
      <c r="F170" s="199"/>
    </row>
    <row r="171" spans="1:8">
      <c r="A171" s="15"/>
      <c r="B171" s="200" t="s">
        <v>33</v>
      </c>
      <c r="C171" s="200"/>
      <c r="D171" s="200"/>
      <c r="E171" s="200"/>
      <c r="F171" s="200"/>
    </row>
    <row r="172" spans="1:8">
      <c r="A172" s="15"/>
      <c r="B172" s="185" t="s">
        <v>68</v>
      </c>
      <c r="C172" s="185"/>
      <c r="D172" s="185"/>
      <c r="E172" s="185"/>
      <c r="F172" s="185"/>
    </row>
    <row r="173" spans="1:8" ht="75">
      <c r="A173" s="15"/>
      <c r="B173" s="89" t="s">
        <v>158</v>
      </c>
      <c r="C173" s="90">
        <v>55026.517999999996</v>
      </c>
      <c r="D173" s="91">
        <v>9.5760000000000005</v>
      </c>
      <c r="E173" s="15"/>
      <c r="F173" s="15"/>
    </row>
    <row r="174" spans="1:8" ht="88.5" customHeight="1">
      <c r="A174" s="15"/>
      <c r="B174" s="89" t="s">
        <v>159</v>
      </c>
      <c r="C174" s="92">
        <v>46000</v>
      </c>
      <c r="D174" s="91">
        <v>7.4130000000000003</v>
      </c>
      <c r="E174" s="15"/>
      <c r="F174" s="49"/>
      <c r="H174" s="51" t="s">
        <v>70</v>
      </c>
    </row>
    <row r="175" spans="1:8">
      <c r="A175" s="15"/>
      <c r="B175" s="22" t="s">
        <v>37</v>
      </c>
      <c r="C175" s="36">
        <f>SUM(C173:C174)</f>
        <v>101026.518</v>
      </c>
      <c r="D175" s="31">
        <f>SUM(D173:D174)</f>
        <v>16.989000000000001</v>
      </c>
      <c r="E175" s="32">
        <f>SUM(E173:E174)</f>
        <v>0</v>
      </c>
      <c r="F175" s="32">
        <f>SUM(F173:F174)</f>
        <v>0</v>
      </c>
    </row>
    <row r="176" spans="1:8">
      <c r="A176" s="15"/>
      <c r="B176" s="185" t="s">
        <v>73</v>
      </c>
      <c r="C176" s="185"/>
      <c r="D176" s="185"/>
      <c r="E176" s="185"/>
      <c r="F176" s="185"/>
    </row>
    <row r="177" spans="1:8">
      <c r="A177" s="15"/>
      <c r="B177" s="19"/>
      <c r="C177" s="32"/>
      <c r="D177" s="23"/>
      <c r="E177" s="15"/>
      <c r="F177" s="15"/>
    </row>
    <row r="178" spans="1:8">
      <c r="A178" s="15"/>
      <c r="B178" s="22" t="s">
        <v>37</v>
      </c>
      <c r="C178" s="32">
        <f>SUM(C177:C177)</f>
        <v>0</v>
      </c>
      <c r="D178" s="32">
        <f>SUM(D177:D177)</f>
        <v>0</v>
      </c>
      <c r="E178" s="32">
        <f>SUM(E177:E177)</f>
        <v>0</v>
      </c>
      <c r="F178" s="32">
        <f>SUM(F177:F177)</f>
        <v>0</v>
      </c>
    </row>
    <row r="179" spans="1:8">
      <c r="A179" s="15"/>
      <c r="B179" s="185" t="s">
        <v>77</v>
      </c>
      <c r="C179" s="185"/>
      <c r="D179" s="185"/>
      <c r="E179" s="185"/>
      <c r="F179" s="185"/>
    </row>
    <row r="180" spans="1:8" ht="17.25" customHeight="1">
      <c r="A180" s="15"/>
      <c r="B180" s="27"/>
      <c r="C180" s="32"/>
      <c r="D180" s="23"/>
      <c r="E180" s="15"/>
      <c r="F180" s="15"/>
    </row>
    <row r="181" spans="1:8">
      <c r="A181" s="15"/>
      <c r="B181" s="22" t="s">
        <v>37</v>
      </c>
      <c r="C181" s="32">
        <f>SUM(C180:C180)</f>
        <v>0</v>
      </c>
      <c r="D181" s="23">
        <f>SUM(D180:D180)</f>
        <v>0</v>
      </c>
      <c r="E181" s="23">
        <f>SUM(E180:E180)</f>
        <v>0</v>
      </c>
      <c r="F181" s="23">
        <f>SUM(F180:F180)</f>
        <v>0</v>
      </c>
    </row>
    <row r="182" spans="1:8">
      <c r="A182" s="15"/>
      <c r="B182" s="174" t="s">
        <v>45</v>
      </c>
      <c r="C182" s="175"/>
      <c r="D182" s="175"/>
      <c r="E182" s="175"/>
      <c r="F182" s="176"/>
    </row>
    <row r="183" spans="1:8" ht="99" customHeight="1">
      <c r="A183" s="15"/>
      <c r="B183" s="27" t="s">
        <v>160</v>
      </c>
      <c r="C183" s="31">
        <v>22902.145</v>
      </c>
      <c r="D183" s="23">
        <v>6</v>
      </c>
      <c r="E183" s="15"/>
      <c r="F183" s="15"/>
    </row>
    <row r="184" spans="1:8" ht="63.75" customHeight="1">
      <c r="A184" s="15"/>
      <c r="B184" s="27" t="s">
        <v>161</v>
      </c>
      <c r="C184" s="31">
        <v>9543.5360000000001</v>
      </c>
      <c r="D184" s="28">
        <v>2.48</v>
      </c>
      <c r="E184" s="15"/>
      <c r="F184" s="15"/>
    </row>
    <row r="185" spans="1:8">
      <c r="A185" s="15"/>
      <c r="B185" s="22" t="s">
        <v>37</v>
      </c>
      <c r="C185" s="31">
        <f>SUM(C183:C184)</f>
        <v>32445.681</v>
      </c>
      <c r="D185" s="28">
        <f>SUM(D183:D184)</f>
        <v>8.48</v>
      </c>
      <c r="E185" s="23">
        <f>SUM(E183:E184)</f>
        <v>0</v>
      </c>
      <c r="F185" s="23">
        <f>SUM(F183:F184)</f>
        <v>0</v>
      </c>
    </row>
    <row r="186" spans="1:8">
      <c r="A186" s="15"/>
      <c r="B186" s="174" t="s">
        <v>49</v>
      </c>
      <c r="C186" s="175"/>
      <c r="D186" s="175"/>
      <c r="E186" s="175"/>
      <c r="F186" s="176"/>
    </row>
    <row r="187" spans="1:8" ht="93.75">
      <c r="A187" s="15"/>
      <c r="B187" s="19" t="s">
        <v>162</v>
      </c>
      <c r="C187" s="31">
        <v>39915.173000000003</v>
      </c>
      <c r="D187" s="23">
        <v>10.8</v>
      </c>
      <c r="E187" s="15"/>
      <c r="F187" s="15"/>
      <c r="H187" s="13">
        <v>2019</v>
      </c>
    </row>
    <row r="188" spans="1:8" ht="76.5" customHeight="1">
      <c r="A188" s="15"/>
      <c r="B188" s="19" t="s">
        <v>163</v>
      </c>
      <c r="C188" s="31">
        <v>13944.383</v>
      </c>
      <c r="D188" s="23">
        <v>5.8</v>
      </c>
      <c r="E188" s="15"/>
      <c r="F188" s="15"/>
      <c r="G188" s="93" t="s">
        <v>47</v>
      </c>
    </row>
    <row r="189" spans="1:8" ht="93" customHeight="1">
      <c r="A189" s="15"/>
      <c r="B189" s="19" t="s">
        <v>164</v>
      </c>
      <c r="C189" s="31">
        <v>58005.53</v>
      </c>
      <c r="D189" s="23">
        <v>5.2</v>
      </c>
      <c r="E189" s="32"/>
      <c r="F189" s="15"/>
      <c r="H189" s="13">
        <v>2019</v>
      </c>
    </row>
    <row r="190" spans="1:8">
      <c r="A190" s="15"/>
      <c r="B190" s="22" t="s">
        <v>37</v>
      </c>
      <c r="C190" s="31">
        <f>SUM(C187:C189)</f>
        <v>111865.08600000001</v>
      </c>
      <c r="D190" s="23">
        <f>SUM(D187:D189)</f>
        <v>21.8</v>
      </c>
      <c r="E190" s="23">
        <f>SUM(E187:E189)</f>
        <v>0</v>
      </c>
      <c r="F190" s="23">
        <f>SUM(F187:F189)</f>
        <v>0</v>
      </c>
    </row>
    <row r="191" spans="1:8">
      <c r="A191" s="15"/>
      <c r="B191" s="185" t="s">
        <v>92</v>
      </c>
      <c r="C191" s="185"/>
      <c r="D191" s="185"/>
      <c r="E191" s="185"/>
      <c r="F191" s="185"/>
    </row>
    <row r="192" spans="1:8" ht="112.5" customHeight="1">
      <c r="A192" s="15"/>
      <c r="B192" s="74" t="s">
        <v>165</v>
      </c>
      <c r="C192" s="94">
        <v>27787.987000000001</v>
      </c>
      <c r="D192" s="95">
        <v>4.617</v>
      </c>
      <c r="E192" s="15"/>
      <c r="F192" s="49"/>
      <c r="H192" s="51" t="s">
        <v>70</v>
      </c>
    </row>
    <row r="193" spans="1:9" ht="77.25" customHeight="1">
      <c r="A193" s="15"/>
      <c r="B193" s="70" t="s">
        <v>166</v>
      </c>
      <c r="C193" s="94">
        <v>25018.008999999998</v>
      </c>
      <c r="D193" s="95">
        <v>5.2789999999999999</v>
      </c>
      <c r="E193" s="15"/>
      <c r="F193" s="49"/>
      <c r="G193" s="13">
        <v>100</v>
      </c>
      <c r="H193" s="51" t="s">
        <v>70</v>
      </c>
    </row>
    <row r="194" spans="1:9">
      <c r="A194" s="15"/>
      <c r="B194" s="22" t="s">
        <v>37</v>
      </c>
      <c r="C194" s="31">
        <f>SUM(C192:C193)</f>
        <v>52805.995999999999</v>
      </c>
      <c r="D194" s="20">
        <f>SUM(D192:D193)</f>
        <v>9.8960000000000008</v>
      </c>
      <c r="E194" s="23">
        <f>SUM(E192:E193)</f>
        <v>0</v>
      </c>
      <c r="F194" s="23">
        <f>SUM(F192:F193)</f>
        <v>0</v>
      </c>
    </row>
    <row r="195" spans="1:9">
      <c r="A195" s="15"/>
      <c r="B195" s="185" t="s">
        <v>53</v>
      </c>
      <c r="C195" s="185"/>
      <c r="D195" s="185"/>
      <c r="E195" s="185"/>
      <c r="F195" s="185"/>
    </row>
    <row r="196" spans="1:9" ht="93.75">
      <c r="A196" s="15"/>
      <c r="B196" s="33" t="s">
        <v>167</v>
      </c>
      <c r="C196" s="35">
        <v>19214.810000000001</v>
      </c>
      <c r="D196" s="96">
        <v>3.4</v>
      </c>
      <c r="E196" s="15"/>
      <c r="F196" s="15"/>
      <c r="H196" s="97" t="s">
        <v>168</v>
      </c>
      <c r="I196" s="39"/>
    </row>
    <row r="197" spans="1:9" ht="75">
      <c r="A197" s="15"/>
      <c r="B197" s="33" t="s">
        <v>169</v>
      </c>
      <c r="C197" s="35">
        <v>15486.58</v>
      </c>
      <c r="D197" s="96">
        <v>3.7879999999999998</v>
      </c>
      <c r="E197" s="15"/>
      <c r="F197" s="15"/>
      <c r="H197" s="97" t="s">
        <v>168</v>
      </c>
    </row>
    <row r="198" spans="1:9">
      <c r="A198" s="15"/>
      <c r="B198" s="22" t="s">
        <v>37</v>
      </c>
      <c r="C198" s="36">
        <f>SUM(C196:C197)</f>
        <v>34701.39</v>
      </c>
      <c r="D198" s="31">
        <f>SUM(D196:D197)</f>
        <v>7.1879999999999997</v>
      </c>
      <c r="E198" s="32">
        <f>SUM(E196:E197)</f>
        <v>0</v>
      </c>
      <c r="F198" s="32">
        <f>SUM(F196:F197)</f>
        <v>0</v>
      </c>
    </row>
    <row r="199" spans="1:9" ht="24.75" customHeight="1">
      <c r="A199" s="15"/>
      <c r="B199" s="186" t="s">
        <v>58</v>
      </c>
      <c r="C199" s="187"/>
      <c r="D199" s="187"/>
      <c r="E199" s="187"/>
      <c r="F199" s="188"/>
    </row>
    <row r="200" spans="1:9" ht="69.95" customHeight="1">
      <c r="A200" s="15"/>
      <c r="B200" s="98" t="s">
        <v>170</v>
      </c>
      <c r="C200" s="99">
        <v>7500</v>
      </c>
      <c r="D200" s="99">
        <v>3.8</v>
      </c>
      <c r="E200" s="15">
        <v>4.5</v>
      </c>
      <c r="F200" s="15"/>
      <c r="G200" s="13">
        <v>750</v>
      </c>
      <c r="H200" s="13" t="s">
        <v>171</v>
      </c>
    </row>
    <row r="201" spans="1:9" ht="75.75" customHeight="1">
      <c r="A201" s="15"/>
      <c r="B201" s="100" t="s">
        <v>172</v>
      </c>
      <c r="C201" s="101">
        <v>10000</v>
      </c>
      <c r="D201" s="102">
        <v>5</v>
      </c>
      <c r="E201" s="102">
        <v>5</v>
      </c>
      <c r="F201" s="15"/>
      <c r="H201" s="13" t="s">
        <v>171</v>
      </c>
    </row>
    <row r="202" spans="1:9" ht="44.25" customHeight="1">
      <c r="A202" s="15"/>
      <c r="B202" s="100" t="s">
        <v>173</v>
      </c>
      <c r="C202" s="103">
        <v>68784.120999999999</v>
      </c>
      <c r="D202" s="102">
        <v>16.8</v>
      </c>
      <c r="E202" s="102"/>
      <c r="F202" s="15"/>
      <c r="H202" s="13" t="s">
        <v>174</v>
      </c>
    </row>
    <row r="203" spans="1:9" ht="51.75" customHeight="1">
      <c r="A203" s="15"/>
      <c r="B203" s="100" t="s">
        <v>175</v>
      </c>
      <c r="C203" s="103">
        <v>13144.808000000001</v>
      </c>
      <c r="D203" s="102">
        <v>3.2</v>
      </c>
      <c r="E203" s="102"/>
      <c r="F203" s="15"/>
      <c r="H203" s="13" t="s">
        <v>174</v>
      </c>
    </row>
    <row r="204" spans="1:9" ht="61.5" customHeight="1">
      <c r="A204" s="15"/>
      <c r="B204" s="100" t="s">
        <v>176</v>
      </c>
      <c r="C204" s="101">
        <v>8000</v>
      </c>
      <c r="D204" s="102">
        <v>4.5</v>
      </c>
      <c r="E204" s="102"/>
      <c r="F204" s="15"/>
      <c r="H204" s="13" t="s">
        <v>171</v>
      </c>
    </row>
    <row r="205" spans="1:9" ht="55.5" customHeight="1">
      <c r="A205" s="15"/>
      <c r="B205" s="100" t="s">
        <v>177</v>
      </c>
      <c r="C205" s="101">
        <v>16000</v>
      </c>
      <c r="D205" s="102">
        <v>19.3</v>
      </c>
      <c r="E205" s="102"/>
      <c r="F205" s="15"/>
      <c r="H205" s="13" t="s">
        <v>171</v>
      </c>
    </row>
    <row r="206" spans="1:9" ht="69.95" customHeight="1">
      <c r="A206" s="15"/>
      <c r="B206" s="100" t="s">
        <v>178</v>
      </c>
      <c r="C206" s="104">
        <v>2271.6880000000001</v>
      </c>
      <c r="D206" s="102">
        <v>0.4</v>
      </c>
      <c r="E206" s="102"/>
      <c r="F206" s="15"/>
      <c r="H206" s="13" t="s">
        <v>174</v>
      </c>
    </row>
    <row r="207" spans="1:9" ht="60.75" customHeight="1">
      <c r="A207" s="15"/>
      <c r="B207" s="100" t="s">
        <v>179</v>
      </c>
      <c r="C207" s="104">
        <v>16068.942999999999</v>
      </c>
      <c r="D207" s="102">
        <v>2.2000000000000002</v>
      </c>
      <c r="E207" s="102"/>
      <c r="F207" s="15"/>
      <c r="H207" s="13" t="s">
        <v>174</v>
      </c>
    </row>
    <row r="208" spans="1:9" ht="18" customHeight="1">
      <c r="A208" s="18"/>
      <c r="B208" s="22" t="s">
        <v>37</v>
      </c>
      <c r="C208" s="28">
        <f>SUM(C200:C207)</f>
        <v>141769.56</v>
      </c>
      <c r="D208" s="23">
        <f>SUM(D200:D207)</f>
        <v>55.199999999999996</v>
      </c>
      <c r="E208" s="23">
        <f>SUM(E200:E207)</f>
        <v>9.5</v>
      </c>
      <c r="F208" s="28">
        <f>SUM(F200:F207)</f>
        <v>0</v>
      </c>
    </row>
    <row r="209" spans="1:8" ht="18" customHeight="1">
      <c r="A209" s="18"/>
      <c r="B209" s="186" t="s">
        <v>55</v>
      </c>
      <c r="C209" s="187"/>
      <c r="D209" s="187"/>
      <c r="E209" s="187"/>
      <c r="F209" s="188"/>
    </row>
    <row r="210" spans="1:8" s="106" customFormat="1" ht="20.100000000000001" customHeight="1">
      <c r="A210" s="15"/>
      <c r="B210" s="105"/>
      <c r="C210" s="99"/>
      <c r="D210" s="99"/>
      <c r="E210" s="15"/>
      <c r="F210" s="15"/>
    </row>
    <row r="211" spans="1:8" ht="20.100000000000001" customHeight="1">
      <c r="A211" s="18"/>
      <c r="B211" s="22" t="s">
        <v>37</v>
      </c>
      <c r="C211" s="23">
        <f>SUM(C210:C210)</f>
        <v>0</v>
      </c>
      <c r="D211" s="23">
        <f>SUM(D210:D210)</f>
        <v>0</v>
      </c>
      <c r="E211" s="23">
        <f>SUM(E210:E210)</f>
        <v>0</v>
      </c>
      <c r="F211" s="23">
        <f>SUM(F210:F210)</f>
        <v>0</v>
      </c>
    </row>
    <row r="212" spans="1:8" ht="20.100000000000001" customHeight="1">
      <c r="A212" s="18"/>
      <c r="B212" s="186" t="s">
        <v>60</v>
      </c>
      <c r="C212" s="187"/>
      <c r="D212" s="187"/>
      <c r="E212" s="187"/>
      <c r="F212" s="188"/>
    </row>
    <row r="213" spans="1:8" ht="71.25" customHeight="1">
      <c r="A213" s="15"/>
      <c r="B213" s="107" t="s">
        <v>180</v>
      </c>
      <c r="C213" s="108">
        <v>2000</v>
      </c>
      <c r="D213" s="109">
        <v>0.4</v>
      </c>
      <c r="E213" s="44"/>
      <c r="F213" s="109"/>
    </row>
    <row r="214" spans="1:8" ht="51" customHeight="1">
      <c r="A214" s="15"/>
      <c r="B214" s="41" t="s">
        <v>181</v>
      </c>
      <c r="C214" s="84">
        <v>12400</v>
      </c>
      <c r="D214" s="83">
        <v>3.7</v>
      </c>
      <c r="E214" s="15"/>
      <c r="F214" s="109"/>
      <c r="G214" s="13" t="s">
        <v>62</v>
      </c>
      <c r="H214" s="110" t="s">
        <v>182</v>
      </c>
    </row>
    <row r="215" spans="1:8" ht="57" customHeight="1">
      <c r="A215" s="15"/>
      <c r="B215" s="41" t="s">
        <v>183</v>
      </c>
      <c r="C215" s="84">
        <v>8600</v>
      </c>
      <c r="D215" s="83">
        <v>2.6</v>
      </c>
      <c r="E215" s="15"/>
      <c r="F215" s="109"/>
      <c r="G215" s="13" t="s">
        <v>62</v>
      </c>
      <c r="H215" s="110" t="s">
        <v>182</v>
      </c>
    </row>
    <row r="216" spans="1:8" ht="57" customHeight="1">
      <c r="A216" s="15"/>
      <c r="B216" s="111" t="s">
        <v>184</v>
      </c>
      <c r="C216" s="84">
        <v>1500</v>
      </c>
      <c r="D216" s="83"/>
      <c r="E216" s="37">
        <v>12</v>
      </c>
      <c r="F216" s="109"/>
      <c r="G216" s="13" t="s">
        <v>62</v>
      </c>
      <c r="H216" s="110" t="s">
        <v>182</v>
      </c>
    </row>
    <row r="217" spans="1:8">
      <c r="A217" s="18"/>
      <c r="B217" s="22" t="s">
        <v>37</v>
      </c>
      <c r="C217" s="23">
        <f>SUM(C213:C216)</f>
        <v>24500</v>
      </c>
      <c r="D217" s="23">
        <f>SUM(D213:D216)</f>
        <v>6.7000000000000011</v>
      </c>
      <c r="E217" s="23">
        <f>SUM(E213:E216)</f>
        <v>12</v>
      </c>
      <c r="F217" s="23">
        <f>SUM(F213:F216)</f>
        <v>0</v>
      </c>
    </row>
    <row r="218" spans="1:8">
      <c r="A218" s="112"/>
      <c r="B218" s="201" t="s">
        <v>109</v>
      </c>
      <c r="C218" s="201"/>
      <c r="D218" s="201"/>
      <c r="E218" s="201"/>
      <c r="F218" s="201"/>
    </row>
    <row r="219" spans="1:8" ht="74.25" customHeight="1">
      <c r="A219" s="15"/>
      <c r="B219" s="41" t="s">
        <v>185</v>
      </c>
      <c r="C219" s="42">
        <v>16261.727000000001</v>
      </c>
      <c r="D219" s="113">
        <v>4.4249999999999998</v>
      </c>
      <c r="E219" s="15"/>
      <c r="F219" s="15"/>
      <c r="H219" s="13">
        <v>2018</v>
      </c>
    </row>
    <row r="220" spans="1:8" ht="90" customHeight="1">
      <c r="A220" s="15"/>
      <c r="B220" s="85" t="s">
        <v>186</v>
      </c>
      <c r="C220" s="42">
        <v>18650.588</v>
      </c>
      <c r="D220" s="113">
        <v>3.7</v>
      </c>
      <c r="E220" s="15"/>
      <c r="F220" s="15"/>
      <c r="H220" s="13">
        <v>2018</v>
      </c>
    </row>
    <row r="221" spans="1:8" ht="112.5">
      <c r="A221" s="15"/>
      <c r="B221" s="85" t="s">
        <v>187</v>
      </c>
      <c r="C221" s="42">
        <v>5508.1549999999997</v>
      </c>
      <c r="D221" s="113">
        <v>1.177</v>
      </c>
      <c r="E221" s="15"/>
      <c r="F221" s="15"/>
      <c r="G221" s="13">
        <v>60</v>
      </c>
      <c r="H221" s="13">
        <v>2020</v>
      </c>
    </row>
    <row r="222" spans="1:8" ht="70.5" customHeight="1">
      <c r="A222" s="15"/>
      <c r="B222" s="85" t="s">
        <v>188</v>
      </c>
      <c r="C222" s="42">
        <v>9163.4179999999997</v>
      </c>
      <c r="D222" s="113">
        <v>2.2200000000000002</v>
      </c>
      <c r="E222" s="15"/>
      <c r="F222" s="15"/>
      <c r="H222" s="13">
        <v>2019</v>
      </c>
    </row>
    <row r="223" spans="1:8" ht="75">
      <c r="A223" s="15"/>
      <c r="B223" s="85" t="s">
        <v>189</v>
      </c>
      <c r="C223" s="42">
        <v>3469.9690000000001</v>
      </c>
      <c r="D223" s="113">
        <v>0.64200000000000002</v>
      </c>
      <c r="E223" s="15"/>
      <c r="F223" s="15"/>
      <c r="H223" s="13">
        <v>2019</v>
      </c>
    </row>
    <row r="224" spans="1:8">
      <c r="A224" s="18"/>
      <c r="B224" s="22" t="s">
        <v>37</v>
      </c>
      <c r="C224" s="31">
        <f>SUM(C219:C223)</f>
        <v>53053.856999999996</v>
      </c>
      <c r="D224" s="21">
        <f>SUM(D219:D223)</f>
        <v>12.164</v>
      </c>
      <c r="E224" s="37">
        <f>SUM(E219:E223)</f>
        <v>0</v>
      </c>
      <c r="F224" s="37">
        <f>SUM(F219:F223)</f>
        <v>0</v>
      </c>
    </row>
    <row r="225" spans="1:8" ht="37.5">
      <c r="A225" s="18"/>
      <c r="B225" s="186" t="s">
        <v>114</v>
      </c>
      <c r="C225" s="187"/>
      <c r="D225" s="187"/>
      <c r="E225" s="187"/>
      <c r="F225" s="188"/>
      <c r="H225" s="39" t="s">
        <v>190</v>
      </c>
    </row>
    <row r="226" spans="1:8" ht="93.75">
      <c r="A226" s="15"/>
      <c r="B226" s="87" t="s">
        <v>191</v>
      </c>
      <c r="C226" s="114">
        <v>4200</v>
      </c>
      <c r="D226" s="23">
        <v>1.4</v>
      </c>
      <c r="E226" s="15"/>
      <c r="F226" s="15"/>
    </row>
    <row r="227" spans="1:8" ht="91.5" customHeight="1">
      <c r="A227" s="15"/>
      <c r="B227" s="87" t="s">
        <v>192</v>
      </c>
      <c r="C227" s="32">
        <v>4650</v>
      </c>
      <c r="D227" s="28">
        <v>1.65</v>
      </c>
      <c r="E227" s="15"/>
      <c r="F227" s="15"/>
      <c r="H227" s="39" t="s">
        <v>154</v>
      </c>
    </row>
    <row r="228" spans="1:8" ht="93.75">
      <c r="A228" s="15"/>
      <c r="B228" s="87" t="s">
        <v>193</v>
      </c>
      <c r="C228" s="32">
        <v>2790</v>
      </c>
      <c r="D228" s="28">
        <v>0.93</v>
      </c>
      <c r="E228" s="15"/>
      <c r="F228" s="15"/>
      <c r="H228" s="39" t="s">
        <v>154</v>
      </c>
    </row>
    <row r="229" spans="1:8" ht="93.75">
      <c r="A229" s="15"/>
      <c r="B229" s="87" t="s">
        <v>194</v>
      </c>
      <c r="C229" s="32">
        <v>3000</v>
      </c>
      <c r="D229" s="23">
        <v>1</v>
      </c>
      <c r="E229" s="15"/>
      <c r="F229" s="15"/>
      <c r="H229" s="39" t="s">
        <v>154</v>
      </c>
    </row>
    <row r="230" spans="1:8" ht="90" customHeight="1">
      <c r="A230" s="15"/>
      <c r="B230" s="87" t="s">
        <v>195</v>
      </c>
      <c r="C230" s="32">
        <v>3000</v>
      </c>
      <c r="D230" s="23">
        <v>1</v>
      </c>
      <c r="E230" s="15"/>
      <c r="F230" s="15"/>
      <c r="H230" s="39" t="s">
        <v>154</v>
      </c>
    </row>
    <row r="231" spans="1:8" ht="93.75">
      <c r="A231" s="15"/>
      <c r="B231" s="87" t="s">
        <v>196</v>
      </c>
      <c r="C231" s="32">
        <v>3000</v>
      </c>
      <c r="D231" s="23">
        <v>1</v>
      </c>
      <c r="E231" s="15"/>
      <c r="F231" s="15"/>
      <c r="H231" s="39" t="s">
        <v>154</v>
      </c>
    </row>
    <row r="232" spans="1:8" ht="93.75">
      <c r="A232" s="15"/>
      <c r="B232" s="87" t="s">
        <v>197</v>
      </c>
      <c r="C232" s="32">
        <v>3000</v>
      </c>
      <c r="D232" s="23">
        <v>1</v>
      </c>
      <c r="E232" s="15"/>
      <c r="F232" s="15"/>
      <c r="H232" s="39" t="s">
        <v>154</v>
      </c>
    </row>
    <row r="233" spans="1:8" ht="93.75">
      <c r="A233" s="15"/>
      <c r="B233" s="87" t="s">
        <v>198</v>
      </c>
      <c r="C233" s="32">
        <v>3000</v>
      </c>
      <c r="D233" s="23">
        <v>1</v>
      </c>
      <c r="E233" s="15"/>
      <c r="F233" s="15"/>
      <c r="H233" s="39" t="s">
        <v>154</v>
      </c>
    </row>
    <row r="234" spans="1:8" ht="93.75">
      <c r="A234" s="15"/>
      <c r="B234" s="87" t="s">
        <v>199</v>
      </c>
      <c r="C234" s="32">
        <v>3000</v>
      </c>
      <c r="D234" s="23">
        <v>1</v>
      </c>
      <c r="E234" s="15"/>
      <c r="F234" s="15"/>
      <c r="H234" s="39" t="s">
        <v>154</v>
      </c>
    </row>
    <row r="235" spans="1:8" ht="93.75">
      <c r="A235" s="15"/>
      <c r="B235" s="87" t="s">
        <v>200</v>
      </c>
      <c r="C235" s="32">
        <v>3600</v>
      </c>
      <c r="D235" s="23">
        <v>1.2</v>
      </c>
      <c r="E235" s="15"/>
      <c r="F235" s="15"/>
      <c r="H235" s="39" t="s">
        <v>154</v>
      </c>
    </row>
    <row r="236" spans="1:8" ht="92.25" customHeight="1">
      <c r="A236" s="15"/>
      <c r="B236" s="87" t="s">
        <v>201</v>
      </c>
      <c r="C236" s="32">
        <v>3000</v>
      </c>
      <c r="D236" s="23">
        <v>1</v>
      </c>
      <c r="E236" s="15"/>
      <c r="F236" s="15"/>
      <c r="H236" s="39" t="s">
        <v>154</v>
      </c>
    </row>
    <row r="237" spans="1:8" ht="91.5" customHeight="1">
      <c r="A237" s="15"/>
      <c r="B237" s="87" t="s">
        <v>202</v>
      </c>
      <c r="C237" s="32">
        <v>3000</v>
      </c>
      <c r="D237" s="23">
        <v>1</v>
      </c>
      <c r="E237" s="15"/>
      <c r="F237" s="15"/>
      <c r="H237" s="39" t="s">
        <v>154</v>
      </c>
    </row>
    <row r="238" spans="1:8">
      <c r="A238" s="18"/>
      <c r="B238" s="22" t="s">
        <v>37</v>
      </c>
      <c r="C238" s="32">
        <f>SUM(C226:C237)</f>
        <v>39240</v>
      </c>
      <c r="D238" s="36">
        <f>SUM(D226:D237)</f>
        <v>13.18</v>
      </c>
      <c r="E238" s="32">
        <f>SUM(E226:E237)</f>
        <v>0</v>
      </c>
      <c r="F238" s="32">
        <f>SUM(F226:F237)</f>
        <v>0</v>
      </c>
    </row>
    <row r="239" spans="1:8">
      <c r="A239" s="15"/>
      <c r="B239" s="189" t="s">
        <v>64</v>
      </c>
      <c r="C239" s="190"/>
      <c r="D239" s="190"/>
      <c r="E239" s="190"/>
      <c r="F239" s="191"/>
    </row>
    <row r="240" spans="1:8" ht="39.950000000000003" customHeight="1">
      <c r="A240" s="15"/>
      <c r="B240" s="75" t="s">
        <v>203</v>
      </c>
      <c r="C240" s="23">
        <v>19000</v>
      </c>
      <c r="D240" s="20">
        <v>2.0920000000000001</v>
      </c>
      <c r="E240" s="23"/>
      <c r="F240" s="23"/>
    </row>
    <row r="241" spans="1:8" ht="22.5" customHeight="1">
      <c r="A241" s="15"/>
      <c r="B241" s="75" t="s">
        <v>204</v>
      </c>
      <c r="C241" s="23">
        <v>200</v>
      </c>
      <c r="D241" s="23">
        <v>2.2000000000000002</v>
      </c>
      <c r="E241" s="23"/>
      <c r="F241" s="23"/>
      <c r="G241" s="115">
        <v>20</v>
      </c>
      <c r="H241" s="39" t="s">
        <v>205</v>
      </c>
    </row>
    <row r="242" spans="1:8" ht="39.950000000000003" customHeight="1">
      <c r="A242" s="15"/>
      <c r="B242" s="75" t="s">
        <v>206</v>
      </c>
      <c r="C242" s="23">
        <v>10656</v>
      </c>
      <c r="D242" s="23">
        <v>2.4</v>
      </c>
      <c r="E242" s="23"/>
      <c r="F242" s="23"/>
      <c r="G242" s="115">
        <v>1000</v>
      </c>
    </row>
    <row r="243" spans="1:8" ht="54.75" customHeight="1">
      <c r="A243" s="15"/>
      <c r="B243" s="75" t="s">
        <v>207</v>
      </c>
      <c r="C243" s="20">
        <v>12508.866</v>
      </c>
      <c r="D243" s="23">
        <v>3</v>
      </c>
      <c r="E243" s="23"/>
      <c r="F243" s="23"/>
      <c r="G243" s="115"/>
    </row>
    <row r="244" spans="1:8">
      <c r="A244" s="15"/>
      <c r="B244" s="22" t="s">
        <v>37</v>
      </c>
      <c r="C244" s="20">
        <f>SUM(C240:C243)</f>
        <v>42364.866000000002</v>
      </c>
      <c r="D244" s="20">
        <f>SUM(D240:D243)</f>
        <v>9.6920000000000002</v>
      </c>
      <c r="E244" s="23">
        <f>SUM(E240:E243)</f>
        <v>0</v>
      </c>
      <c r="F244" s="23">
        <f>SUM(F240:F243)</f>
        <v>0</v>
      </c>
      <c r="G244" s="116">
        <f>SUM(G241:G243)</f>
        <v>1020</v>
      </c>
    </row>
    <row r="245" spans="1:8">
      <c r="A245" s="18"/>
      <c r="B245" s="186" t="s">
        <v>129</v>
      </c>
      <c r="C245" s="187"/>
      <c r="D245" s="187"/>
      <c r="E245" s="187"/>
      <c r="F245" s="188"/>
    </row>
    <row r="246" spans="1:8" ht="22.5" customHeight="1">
      <c r="A246" s="15"/>
      <c r="B246" s="19"/>
      <c r="C246" s="23"/>
      <c r="D246" s="23"/>
      <c r="E246" s="56"/>
      <c r="F246" s="23"/>
    </row>
    <row r="247" spans="1:8">
      <c r="A247" s="18"/>
      <c r="B247" s="98" t="s">
        <v>139</v>
      </c>
      <c r="C247" s="32">
        <f>SUM(C246:C246)</f>
        <v>0</v>
      </c>
      <c r="D247" s="32">
        <f>SUM(D246:D246)</f>
        <v>0</v>
      </c>
      <c r="E247" s="32">
        <f>SUM(E246:E246)</f>
        <v>0</v>
      </c>
      <c r="F247" s="32">
        <f>SUM(F246:F246)</f>
        <v>0</v>
      </c>
    </row>
    <row r="248" spans="1:8" ht="23.25" customHeight="1">
      <c r="A248" s="117"/>
      <c r="B248" s="185" t="s">
        <v>136</v>
      </c>
      <c r="C248" s="185"/>
      <c r="D248" s="185"/>
      <c r="E248" s="185"/>
      <c r="F248" s="185"/>
    </row>
    <row r="249" spans="1:8" ht="99" customHeight="1">
      <c r="A249" s="15"/>
      <c r="B249" s="46" t="s">
        <v>208</v>
      </c>
      <c r="C249" s="47">
        <v>22375.108</v>
      </c>
      <c r="D249" s="23"/>
      <c r="E249" s="15"/>
      <c r="F249" s="15"/>
      <c r="G249" s="93" t="s">
        <v>209</v>
      </c>
      <c r="H249" s="93"/>
    </row>
    <row r="250" spans="1:8" ht="112.5">
      <c r="A250" s="15"/>
      <c r="B250" s="46" t="s">
        <v>210</v>
      </c>
      <c r="C250" s="47">
        <v>43565.154000000002</v>
      </c>
      <c r="D250" s="23"/>
      <c r="E250" s="15"/>
      <c r="F250" s="15"/>
      <c r="G250" s="93" t="s">
        <v>209</v>
      </c>
      <c r="H250" s="93"/>
    </row>
    <row r="251" spans="1:8" ht="112.5">
      <c r="A251" s="15"/>
      <c r="B251" s="19" t="s">
        <v>211</v>
      </c>
      <c r="C251" s="20">
        <v>27957.793000000001</v>
      </c>
      <c r="D251" s="23">
        <v>7.7</v>
      </c>
      <c r="E251" s="15"/>
      <c r="F251" s="15"/>
    </row>
    <row r="252" spans="1:8">
      <c r="A252" s="18"/>
      <c r="B252" s="22" t="s">
        <v>37</v>
      </c>
      <c r="C252" s="20">
        <f>SUM(C249:C251)</f>
        <v>93898.055000000008</v>
      </c>
      <c r="D252" s="23">
        <f>SUM(D249:D251)</f>
        <v>7.7</v>
      </c>
      <c r="E252" s="23">
        <f>SUM(E249:E251)</f>
        <v>0</v>
      </c>
      <c r="F252" s="23">
        <f>SUM(F249:F251)</f>
        <v>0</v>
      </c>
    </row>
    <row r="253" spans="1:8" ht="43.5" customHeight="1">
      <c r="A253" s="18"/>
      <c r="B253" s="19" t="s">
        <v>38</v>
      </c>
      <c r="C253" s="23">
        <f>C175+C178+C181+C185+C190+C194+C198+C208+C217+C224+C238+C247+C252</f>
        <v>685306.14300000004</v>
      </c>
      <c r="D253" s="23">
        <f>D175+D178+D181+D185+D190+D194+D198+D208+D217+D224+D238+D247+D252</f>
        <v>159.297</v>
      </c>
      <c r="E253" s="23">
        <f>E175+E178+E181+E185+E190+E194+E198+E208+E217+E224+E238+E247+E252</f>
        <v>21.5</v>
      </c>
      <c r="F253" s="23">
        <f>F175+F178+F181+F185+F190+F194+F198+F208+F217+F224+F238+F247+F252</f>
        <v>0</v>
      </c>
    </row>
    <row r="254" spans="1:8" ht="24" customHeight="1">
      <c r="A254" s="18"/>
      <c r="B254" s="200" t="s">
        <v>67</v>
      </c>
      <c r="C254" s="200"/>
      <c r="D254" s="200"/>
      <c r="E254" s="200"/>
      <c r="F254" s="200"/>
    </row>
    <row r="255" spans="1:8" ht="20.100000000000001" customHeight="1">
      <c r="A255" s="18"/>
      <c r="B255" s="174" t="s">
        <v>41</v>
      </c>
      <c r="C255" s="175"/>
      <c r="D255" s="175"/>
      <c r="E255" s="175"/>
      <c r="F255" s="176"/>
    </row>
    <row r="256" spans="1:8" ht="36" customHeight="1">
      <c r="A256" s="18"/>
      <c r="B256" s="19" t="s">
        <v>212</v>
      </c>
      <c r="C256" s="20">
        <v>3555.3009999999999</v>
      </c>
      <c r="D256" s="56"/>
      <c r="E256" s="56"/>
      <c r="F256" s="23">
        <v>735</v>
      </c>
    </row>
    <row r="257" spans="1:8" ht="20.100000000000001" customHeight="1">
      <c r="A257" s="18"/>
      <c r="B257" s="22" t="s">
        <v>37</v>
      </c>
      <c r="C257" s="20">
        <f>SUM(C256:C256)</f>
        <v>3555.3009999999999</v>
      </c>
      <c r="D257" s="23">
        <f>SUM(D256:D256)</f>
        <v>0</v>
      </c>
      <c r="E257" s="23">
        <f>SUM(E256:E256)</f>
        <v>0</v>
      </c>
      <c r="F257" s="23">
        <f>SUM(F256:F256)</f>
        <v>735</v>
      </c>
    </row>
    <row r="258" spans="1:8" ht="20.100000000000001" customHeight="1">
      <c r="A258" s="18"/>
      <c r="B258" s="186" t="s">
        <v>55</v>
      </c>
      <c r="C258" s="187"/>
      <c r="D258" s="187"/>
      <c r="E258" s="187"/>
      <c r="F258" s="188"/>
    </row>
    <row r="259" spans="1:8" ht="60" customHeight="1">
      <c r="A259" s="18"/>
      <c r="B259" s="38" t="s">
        <v>213</v>
      </c>
      <c r="C259" s="20">
        <v>7733.0110000000004</v>
      </c>
      <c r="D259" s="23"/>
      <c r="E259" s="23"/>
      <c r="F259" s="23">
        <v>10137</v>
      </c>
      <c r="G259" s="13">
        <v>200</v>
      </c>
    </row>
    <row r="260" spans="1:8" ht="60" customHeight="1">
      <c r="A260" s="18"/>
      <c r="B260" s="38" t="s">
        <v>214</v>
      </c>
      <c r="C260" s="20">
        <v>5975.6080000000002</v>
      </c>
      <c r="D260" s="23"/>
      <c r="E260" s="23"/>
      <c r="F260" s="23">
        <v>7590</v>
      </c>
      <c r="G260" s="13">
        <v>200</v>
      </c>
    </row>
    <row r="261" spans="1:8" ht="20.100000000000001" customHeight="1">
      <c r="A261" s="18"/>
      <c r="B261" s="22" t="s">
        <v>37</v>
      </c>
      <c r="C261" s="20">
        <f>SUM(C259:C260)</f>
        <v>13708.619000000001</v>
      </c>
      <c r="D261" s="23">
        <f>SUM(D259:D260)</f>
        <v>0</v>
      </c>
      <c r="E261" s="23">
        <f>SUM(E259:E260)</f>
        <v>0</v>
      </c>
      <c r="F261" s="23">
        <f>SUM(F259:F260)</f>
        <v>17727</v>
      </c>
    </row>
    <row r="262" spans="1:8" ht="20.100000000000001" customHeight="1">
      <c r="A262" s="18"/>
      <c r="B262" s="189" t="s">
        <v>77</v>
      </c>
      <c r="C262" s="190"/>
      <c r="D262" s="190"/>
      <c r="E262" s="190"/>
      <c r="F262" s="191"/>
    </row>
    <row r="263" spans="1:8" ht="20.100000000000001" customHeight="1">
      <c r="A263" s="15"/>
      <c r="B263" s="19"/>
      <c r="C263" s="23"/>
      <c r="D263" s="23"/>
      <c r="E263" s="56"/>
      <c r="F263" s="23"/>
    </row>
    <row r="264" spans="1:8" ht="20.100000000000001" customHeight="1">
      <c r="A264" s="18"/>
      <c r="B264" s="22" t="s">
        <v>37</v>
      </c>
      <c r="C264" s="23">
        <f>C263</f>
        <v>0</v>
      </c>
      <c r="D264" s="23"/>
      <c r="E264" s="56"/>
      <c r="F264" s="23">
        <f>SUM(F263:F263)</f>
        <v>0</v>
      </c>
    </row>
    <row r="265" spans="1:8" ht="24" customHeight="1">
      <c r="A265" s="18"/>
      <c r="B265" s="203" t="s">
        <v>109</v>
      </c>
      <c r="C265" s="204"/>
      <c r="D265" s="204"/>
      <c r="E265" s="204"/>
      <c r="F265" s="205"/>
    </row>
    <row r="266" spans="1:8" ht="60" customHeight="1">
      <c r="A266" s="118"/>
      <c r="B266" s="41" t="s">
        <v>215</v>
      </c>
      <c r="C266" s="42">
        <v>4927.4269999999997</v>
      </c>
      <c r="D266" s="119"/>
      <c r="E266" s="56"/>
      <c r="F266" s="84">
        <v>5670</v>
      </c>
      <c r="G266" s="13">
        <v>50</v>
      </c>
      <c r="H266" s="13">
        <v>2019</v>
      </c>
    </row>
    <row r="267" spans="1:8" ht="57.75" customHeight="1">
      <c r="A267" s="118"/>
      <c r="B267" s="41" t="s">
        <v>216</v>
      </c>
      <c r="C267" s="42">
        <v>5017.0510000000004</v>
      </c>
      <c r="D267" s="119"/>
      <c r="E267" s="56"/>
      <c r="F267" s="84">
        <v>6088.5</v>
      </c>
      <c r="G267" s="13">
        <v>500</v>
      </c>
      <c r="H267" s="13">
        <v>2019</v>
      </c>
    </row>
    <row r="268" spans="1:8">
      <c r="A268" s="120"/>
      <c r="B268" s="22" t="s">
        <v>37</v>
      </c>
      <c r="C268" s="20">
        <f>SUM(C266:C267)</f>
        <v>9944.4779999999992</v>
      </c>
      <c r="D268" s="23">
        <f>SUM(D266:D267)</f>
        <v>0</v>
      </c>
      <c r="E268" s="23">
        <f>SUM(E266:E267)</f>
        <v>0</v>
      </c>
      <c r="F268" s="23">
        <f>SUM(F266:F267)</f>
        <v>11758.5</v>
      </c>
    </row>
    <row r="269" spans="1:8" ht="24" customHeight="1">
      <c r="A269" s="18"/>
      <c r="B269" s="189" t="s">
        <v>64</v>
      </c>
      <c r="C269" s="190"/>
      <c r="D269" s="190"/>
      <c r="E269" s="190"/>
      <c r="F269" s="191"/>
    </row>
    <row r="270" spans="1:8" ht="38.25" customHeight="1">
      <c r="A270" s="15"/>
      <c r="B270" s="19" t="s">
        <v>217</v>
      </c>
      <c r="C270" s="23">
        <v>2000</v>
      </c>
      <c r="D270" s="23"/>
      <c r="E270" s="56"/>
      <c r="F270" s="23">
        <v>1575</v>
      </c>
      <c r="G270" s="13">
        <v>500</v>
      </c>
      <c r="H270" s="13" t="s">
        <v>218</v>
      </c>
    </row>
    <row r="271" spans="1:8" ht="30" customHeight="1">
      <c r="A271" s="15"/>
      <c r="B271" s="19" t="s">
        <v>219</v>
      </c>
      <c r="C271" s="23">
        <v>200</v>
      </c>
      <c r="D271" s="23"/>
      <c r="E271" s="56"/>
      <c r="F271" s="23">
        <v>1800</v>
      </c>
      <c r="G271" s="13">
        <v>20</v>
      </c>
      <c r="H271" s="39" t="s">
        <v>205</v>
      </c>
    </row>
    <row r="272" spans="1:8" ht="30" customHeight="1">
      <c r="A272" s="15"/>
      <c r="B272" s="19" t="s">
        <v>220</v>
      </c>
      <c r="C272" s="23">
        <v>200</v>
      </c>
      <c r="D272" s="23"/>
      <c r="E272" s="56"/>
      <c r="F272" s="23">
        <v>1800</v>
      </c>
      <c r="G272" s="13">
        <v>20</v>
      </c>
      <c r="H272" s="39" t="s">
        <v>205</v>
      </c>
    </row>
    <row r="273" spans="1:8" ht="30" customHeight="1">
      <c r="A273" s="15"/>
      <c r="B273" s="19" t="s">
        <v>221</v>
      </c>
      <c r="C273" s="23">
        <v>200</v>
      </c>
      <c r="D273" s="23"/>
      <c r="E273" s="56"/>
      <c r="F273" s="23">
        <v>1800</v>
      </c>
      <c r="G273" s="13">
        <v>20</v>
      </c>
      <c r="H273" s="39" t="s">
        <v>205</v>
      </c>
    </row>
    <row r="274" spans="1:8" ht="30" customHeight="1">
      <c r="A274" s="15"/>
      <c r="B274" s="19" t="s">
        <v>222</v>
      </c>
      <c r="C274" s="23">
        <v>200</v>
      </c>
      <c r="D274" s="23"/>
      <c r="E274" s="56"/>
      <c r="F274" s="23">
        <v>1800</v>
      </c>
      <c r="G274" s="13">
        <v>20</v>
      </c>
      <c r="H274" s="39" t="s">
        <v>205</v>
      </c>
    </row>
    <row r="275" spans="1:8" ht="30" customHeight="1">
      <c r="A275" s="15"/>
      <c r="B275" s="19" t="s">
        <v>223</v>
      </c>
      <c r="C275" s="23">
        <v>200</v>
      </c>
      <c r="D275" s="23"/>
      <c r="E275" s="56"/>
      <c r="F275" s="23">
        <v>1800</v>
      </c>
      <c r="G275" s="13">
        <v>20</v>
      </c>
      <c r="H275" s="39" t="s">
        <v>205</v>
      </c>
    </row>
    <row r="276" spans="1:8" ht="30" customHeight="1">
      <c r="A276" s="15"/>
      <c r="B276" s="19" t="s">
        <v>224</v>
      </c>
      <c r="C276" s="23">
        <v>200</v>
      </c>
      <c r="D276" s="23"/>
      <c r="E276" s="56"/>
      <c r="F276" s="23">
        <v>1800</v>
      </c>
      <c r="G276" s="13">
        <v>20</v>
      </c>
      <c r="H276" s="39" t="s">
        <v>205</v>
      </c>
    </row>
    <row r="277" spans="1:8" ht="30" customHeight="1">
      <c r="A277" s="15"/>
      <c r="B277" s="19" t="s">
        <v>225</v>
      </c>
      <c r="C277" s="23">
        <v>200</v>
      </c>
      <c r="D277" s="23"/>
      <c r="E277" s="56"/>
      <c r="F277" s="23">
        <v>1800</v>
      </c>
      <c r="G277" s="13">
        <v>20</v>
      </c>
      <c r="H277" s="39" t="s">
        <v>205</v>
      </c>
    </row>
    <row r="278" spans="1:8" ht="30" customHeight="1">
      <c r="A278" s="15"/>
      <c r="B278" s="19" t="s">
        <v>226</v>
      </c>
      <c r="C278" s="23">
        <v>541.79999999999995</v>
      </c>
      <c r="D278" s="23"/>
      <c r="E278" s="56"/>
      <c r="F278" s="23">
        <v>1260</v>
      </c>
      <c r="G278" s="13">
        <v>108.4</v>
      </c>
      <c r="H278" s="39" t="s">
        <v>205</v>
      </c>
    </row>
    <row r="279" spans="1:8" ht="30" customHeight="1">
      <c r="A279" s="15"/>
      <c r="B279" s="19" t="s">
        <v>227</v>
      </c>
      <c r="C279" s="23">
        <v>327</v>
      </c>
      <c r="D279" s="23"/>
      <c r="E279" s="56"/>
      <c r="F279" s="23">
        <v>760</v>
      </c>
      <c r="G279" s="13">
        <v>65.400000000000006</v>
      </c>
      <c r="H279" s="39" t="s">
        <v>205</v>
      </c>
    </row>
    <row r="280" spans="1:8">
      <c r="A280" s="18"/>
      <c r="B280" s="22" t="s">
        <v>37</v>
      </c>
      <c r="C280" s="23">
        <f>SUM(C270:C279)</f>
        <v>4268.8</v>
      </c>
      <c r="D280" s="23">
        <f>SUM(D270:D279)</f>
        <v>0</v>
      </c>
      <c r="E280" s="23">
        <f>SUM(E270:E279)</f>
        <v>0</v>
      </c>
      <c r="F280" s="23">
        <f>SUM(F270:F279)</f>
        <v>16195</v>
      </c>
      <c r="G280" s="13">
        <f>SUM(G270:G279)</f>
        <v>813.8</v>
      </c>
    </row>
    <row r="281" spans="1:8" ht="24" customHeight="1">
      <c r="A281" s="18"/>
      <c r="B281" s="189" t="s">
        <v>129</v>
      </c>
      <c r="C281" s="190"/>
      <c r="D281" s="190"/>
      <c r="E281" s="190"/>
      <c r="F281" s="191"/>
    </row>
    <row r="282" spans="1:8" ht="49.5" customHeight="1">
      <c r="A282" s="15"/>
      <c r="B282" s="19" t="s">
        <v>228</v>
      </c>
      <c r="C282" s="28">
        <v>8034.96</v>
      </c>
      <c r="D282" s="23"/>
      <c r="E282" s="56"/>
      <c r="F282" s="23">
        <v>11034</v>
      </c>
    </row>
    <row r="283" spans="1:8">
      <c r="A283" s="18"/>
      <c r="B283" s="22" t="s">
        <v>37</v>
      </c>
      <c r="C283" s="28">
        <f>SUM(C282:C282)</f>
        <v>8034.96</v>
      </c>
      <c r="D283" s="23">
        <f>SUM(D282:D282)</f>
        <v>0</v>
      </c>
      <c r="E283" s="23">
        <f>SUM(E282:E282)</f>
        <v>0</v>
      </c>
      <c r="F283" s="23">
        <f>SUM(F282:F282)</f>
        <v>11034</v>
      </c>
    </row>
    <row r="284" spans="1:8" ht="24" customHeight="1">
      <c r="A284" s="18"/>
      <c r="B284" s="206" t="s">
        <v>229</v>
      </c>
      <c r="C284" s="207"/>
      <c r="D284" s="207"/>
      <c r="E284" s="207"/>
      <c r="F284" s="208"/>
    </row>
    <row r="285" spans="1:8">
      <c r="A285" s="15"/>
      <c r="B285" s="98"/>
      <c r="C285" s="23"/>
      <c r="D285" s="23"/>
      <c r="E285" s="56"/>
      <c r="F285" s="23"/>
    </row>
    <row r="286" spans="1:8">
      <c r="A286" s="15"/>
      <c r="B286" s="22" t="s">
        <v>139</v>
      </c>
      <c r="C286" s="23">
        <f>SUM(C285:C285)</f>
        <v>0</v>
      </c>
      <c r="D286" s="23">
        <f>SUM(D285:D285)</f>
        <v>0</v>
      </c>
      <c r="E286" s="23">
        <f>SUM(E285:E285)</f>
        <v>0</v>
      </c>
      <c r="F286" s="23">
        <f>SUM(F285:F285)</f>
        <v>0</v>
      </c>
    </row>
    <row r="287" spans="1:8" ht="56.25">
      <c r="A287" s="15"/>
      <c r="B287" s="19" t="s">
        <v>155</v>
      </c>
      <c r="C287" s="23">
        <f>C257+C261+C264+C283+C286</f>
        <v>25298.880000000001</v>
      </c>
      <c r="D287" s="23"/>
      <c r="E287" s="23"/>
      <c r="F287" s="23">
        <f>F257+F261+F264+F283+F286</f>
        <v>29496</v>
      </c>
    </row>
    <row r="288" spans="1:8" s="17" customFormat="1" ht="56.25">
      <c r="A288" s="15"/>
      <c r="B288" s="24" t="s">
        <v>230</v>
      </c>
      <c r="C288" s="26">
        <f>C253+C287</f>
        <v>710605.02300000004</v>
      </c>
      <c r="D288" s="26">
        <f>D253+D287</f>
        <v>159.297</v>
      </c>
      <c r="E288" s="26">
        <f>E253+E287</f>
        <v>21.5</v>
      </c>
      <c r="F288" s="26">
        <f>F253+F287</f>
        <v>29496</v>
      </c>
    </row>
    <row r="289" spans="1:6" s="17" customFormat="1" ht="56.25">
      <c r="A289" s="15"/>
      <c r="B289" s="24" t="s">
        <v>231</v>
      </c>
      <c r="C289" s="26"/>
      <c r="D289" s="26"/>
      <c r="E289" s="26"/>
      <c r="F289" s="26"/>
    </row>
    <row r="290" spans="1:6" s="17" customFormat="1" ht="96" customHeight="1">
      <c r="A290" s="15"/>
      <c r="B290" s="24" t="s">
        <v>232</v>
      </c>
      <c r="C290" s="26">
        <f>C289+C288</f>
        <v>710605.02300000004</v>
      </c>
      <c r="D290" s="26"/>
      <c r="E290" s="26"/>
      <c r="F290" s="26"/>
    </row>
    <row r="291" spans="1:6">
      <c r="A291" s="15"/>
      <c r="B291" s="121" t="s">
        <v>233</v>
      </c>
      <c r="C291" s="122">
        <f>C12+C169+C288+C289</f>
        <v>1577833.2232000004</v>
      </c>
      <c r="D291" s="122">
        <f>D12+D169+D288</f>
        <v>225.352</v>
      </c>
      <c r="E291" s="122">
        <f>E12+E169+E288</f>
        <v>241.6</v>
      </c>
      <c r="F291" s="122">
        <f>F12+F169+F288</f>
        <v>270803.79200000002</v>
      </c>
    </row>
    <row r="293" spans="1:6" ht="71.25" customHeight="1">
      <c r="A293" s="202" t="s">
        <v>234</v>
      </c>
      <c r="B293" s="202"/>
      <c r="C293" s="202"/>
      <c r="D293" s="202"/>
      <c r="E293" s="202"/>
      <c r="F293" s="202"/>
    </row>
  </sheetData>
  <mergeCells count="67">
    <mergeCell ref="A293:F293"/>
    <mergeCell ref="B258:F258"/>
    <mergeCell ref="B262:F262"/>
    <mergeCell ref="B265:F265"/>
    <mergeCell ref="B269:F269"/>
    <mergeCell ref="B281:F281"/>
    <mergeCell ref="B284:F284"/>
    <mergeCell ref="B255:F255"/>
    <mergeCell ref="B191:F191"/>
    <mergeCell ref="B195:F195"/>
    <mergeCell ref="B199:F199"/>
    <mergeCell ref="B209:F209"/>
    <mergeCell ref="B212:F212"/>
    <mergeCell ref="B218:F218"/>
    <mergeCell ref="B225:F225"/>
    <mergeCell ref="B239:F239"/>
    <mergeCell ref="B245:F245"/>
    <mergeCell ref="B248:F248"/>
    <mergeCell ref="B254:F254"/>
    <mergeCell ref="B186:F186"/>
    <mergeCell ref="B139:F139"/>
    <mergeCell ref="B142:F142"/>
    <mergeCell ref="B145:F145"/>
    <mergeCell ref="B157:F157"/>
    <mergeCell ref="B165:F165"/>
    <mergeCell ref="B170:F170"/>
    <mergeCell ref="B171:F171"/>
    <mergeCell ref="B172:F172"/>
    <mergeCell ref="B176:F176"/>
    <mergeCell ref="B179:F179"/>
    <mergeCell ref="B182:F182"/>
    <mergeCell ref="B131:F131"/>
    <mergeCell ref="B60:F60"/>
    <mergeCell ref="B64:F64"/>
    <mergeCell ref="B75:F75"/>
    <mergeCell ref="B79:F79"/>
    <mergeCell ref="B84:F84"/>
    <mergeCell ref="B87:F87"/>
    <mergeCell ref="B95:F95"/>
    <mergeCell ref="B103:F103"/>
    <mergeCell ref="B109:F109"/>
    <mergeCell ref="B112:F112"/>
    <mergeCell ref="B115:F115"/>
    <mergeCell ref="B56:F56"/>
    <mergeCell ref="B19:F19"/>
    <mergeCell ref="B23:F23"/>
    <mergeCell ref="B27:F27"/>
    <mergeCell ref="B30:F30"/>
    <mergeCell ref="B33:F33"/>
    <mergeCell ref="B36:F36"/>
    <mergeCell ref="B39:F39"/>
    <mergeCell ref="B44:F44"/>
    <mergeCell ref="B45:F45"/>
    <mergeCell ref="B50:F50"/>
    <mergeCell ref="B53:F53"/>
    <mergeCell ref="B15:F15"/>
    <mergeCell ref="D1:F1"/>
    <mergeCell ref="A3:F3"/>
    <mergeCell ref="A4:A5"/>
    <mergeCell ref="B4:B5"/>
    <mergeCell ref="C4:C5"/>
    <mergeCell ref="D4:F4"/>
    <mergeCell ref="B6:F6"/>
    <mergeCell ref="B7:F7"/>
    <mergeCell ref="B8:F8"/>
    <mergeCell ref="B13:F13"/>
    <mergeCell ref="B14:F14"/>
  </mergeCells>
  <pageMargins left="0.59055118110236227" right="0.23622047244094491" top="0.59055118110236227" bottom="0.39370078740157483" header="0.31496062992125984" footer="0.31496062992125984"/>
  <pageSetup paperSize="9" scale="73" orientation="portrait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7"/>
  <sheetViews>
    <sheetView tabSelected="1" zoomScale="70" zoomScaleNormal="70" zoomScaleSheetLayoutView="85" workbookViewId="0">
      <selection activeCell="E6" sqref="E6"/>
    </sheetView>
  </sheetViews>
  <sheetFormatPr defaultRowHeight="18.75"/>
  <cols>
    <col min="1" max="1" width="5.28515625" style="123" customWidth="1"/>
    <col min="2" max="2" width="58.7109375" style="124" customWidth="1"/>
    <col min="3" max="3" width="17.28515625" style="170" customWidth="1"/>
    <col min="4" max="4" width="14.5703125" style="124" customWidth="1"/>
    <col min="5" max="5" width="12.5703125" style="124" customWidth="1"/>
    <col min="6" max="6" width="15.7109375" style="124" customWidth="1"/>
    <col min="7" max="252" width="8.85546875" style="13"/>
    <col min="253" max="253" width="5.28515625" style="13" customWidth="1"/>
    <col min="254" max="254" width="48.85546875" style="13" customWidth="1"/>
    <col min="255" max="255" width="17.28515625" style="13" customWidth="1"/>
    <col min="256" max="256" width="12.140625" style="13" customWidth="1"/>
    <col min="257" max="257" width="10.28515625" style="13" customWidth="1"/>
    <col min="258" max="258" width="15.7109375" style="13" customWidth="1"/>
    <col min="259" max="259" width="11.140625" style="13" customWidth="1"/>
    <col min="260" max="260" width="7.7109375" style="13" customWidth="1"/>
    <col min="261" max="508" width="8.85546875" style="13"/>
    <col min="509" max="509" width="5.28515625" style="13" customWidth="1"/>
    <col min="510" max="510" width="48.85546875" style="13" customWidth="1"/>
    <col min="511" max="511" width="17.28515625" style="13" customWidth="1"/>
    <col min="512" max="512" width="12.140625" style="13" customWidth="1"/>
    <col min="513" max="513" width="10.28515625" style="13" customWidth="1"/>
    <col min="514" max="514" width="15.7109375" style="13" customWidth="1"/>
    <col min="515" max="515" width="11.140625" style="13" customWidth="1"/>
    <col min="516" max="516" width="7.7109375" style="13" customWidth="1"/>
    <col min="517" max="764" width="8.85546875" style="13"/>
    <col min="765" max="765" width="5.28515625" style="13" customWidth="1"/>
    <col min="766" max="766" width="48.85546875" style="13" customWidth="1"/>
    <col min="767" max="767" width="17.28515625" style="13" customWidth="1"/>
    <col min="768" max="768" width="12.140625" style="13" customWidth="1"/>
    <col min="769" max="769" width="10.28515625" style="13" customWidth="1"/>
    <col min="770" max="770" width="15.7109375" style="13" customWidth="1"/>
    <col min="771" max="771" width="11.140625" style="13" customWidth="1"/>
    <col min="772" max="772" width="7.7109375" style="13" customWidth="1"/>
    <col min="773" max="1020" width="8.85546875" style="13"/>
    <col min="1021" max="1021" width="5.28515625" style="13" customWidth="1"/>
    <col min="1022" max="1022" width="48.85546875" style="13" customWidth="1"/>
    <col min="1023" max="1023" width="17.28515625" style="13" customWidth="1"/>
    <col min="1024" max="1024" width="12.140625" style="13" customWidth="1"/>
    <col min="1025" max="1025" width="10.28515625" style="13" customWidth="1"/>
    <col min="1026" max="1026" width="15.7109375" style="13" customWidth="1"/>
    <col min="1027" max="1027" width="11.140625" style="13" customWidth="1"/>
    <col min="1028" max="1028" width="7.7109375" style="13" customWidth="1"/>
    <col min="1029" max="1276" width="8.85546875" style="13"/>
    <col min="1277" max="1277" width="5.28515625" style="13" customWidth="1"/>
    <col min="1278" max="1278" width="48.85546875" style="13" customWidth="1"/>
    <col min="1279" max="1279" width="17.28515625" style="13" customWidth="1"/>
    <col min="1280" max="1280" width="12.140625" style="13" customWidth="1"/>
    <col min="1281" max="1281" width="10.28515625" style="13" customWidth="1"/>
    <col min="1282" max="1282" width="15.7109375" style="13" customWidth="1"/>
    <col min="1283" max="1283" width="11.140625" style="13" customWidth="1"/>
    <col min="1284" max="1284" width="7.7109375" style="13" customWidth="1"/>
    <col min="1285" max="1532" width="8.85546875" style="13"/>
    <col min="1533" max="1533" width="5.28515625" style="13" customWidth="1"/>
    <col min="1534" max="1534" width="48.85546875" style="13" customWidth="1"/>
    <col min="1535" max="1535" width="17.28515625" style="13" customWidth="1"/>
    <col min="1536" max="1536" width="12.140625" style="13" customWidth="1"/>
    <col min="1537" max="1537" width="10.28515625" style="13" customWidth="1"/>
    <col min="1538" max="1538" width="15.7109375" style="13" customWidth="1"/>
    <col min="1539" max="1539" width="11.140625" style="13" customWidth="1"/>
    <col min="1540" max="1540" width="7.7109375" style="13" customWidth="1"/>
    <col min="1541" max="1788" width="8.85546875" style="13"/>
    <col min="1789" max="1789" width="5.28515625" style="13" customWidth="1"/>
    <col min="1790" max="1790" width="48.85546875" style="13" customWidth="1"/>
    <col min="1791" max="1791" width="17.28515625" style="13" customWidth="1"/>
    <col min="1792" max="1792" width="12.140625" style="13" customWidth="1"/>
    <col min="1793" max="1793" width="10.28515625" style="13" customWidth="1"/>
    <col min="1794" max="1794" width="15.7109375" style="13" customWidth="1"/>
    <col min="1795" max="1795" width="11.140625" style="13" customWidth="1"/>
    <col min="1796" max="1796" width="7.7109375" style="13" customWidth="1"/>
    <col min="1797" max="2044" width="8.85546875" style="13"/>
    <col min="2045" max="2045" width="5.28515625" style="13" customWidth="1"/>
    <col min="2046" max="2046" width="48.85546875" style="13" customWidth="1"/>
    <col min="2047" max="2047" width="17.28515625" style="13" customWidth="1"/>
    <col min="2048" max="2048" width="12.140625" style="13" customWidth="1"/>
    <col min="2049" max="2049" width="10.28515625" style="13" customWidth="1"/>
    <col min="2050" max="2050" width="15.7109375" style="13" customWidth="1"/>
    <col min="2051" max="2051" width="11.140625" style="13" customWidth="1"/>
    <col min="2052" max="2052" width="7.7109375" style="13" customWidth="1"/>
    <col min="2053" max="2300" width="8.85546875" style="13"/>
    <col min="2301" max="2301" width="5.28515625" style="13" customWidth="1"/>
    <col min="2302" max="2302" width="48.85546875" style="13" customWidth="1"/>
    <col min="2303" max="2303" width="17.28515625" style="13" customWidth="1"/>
    <col min="2304" max="2304" width="12.140625" style="13" customWidth="1"/>
    <col min="2305" max="2305" width="10.28515625" style="13" customWidth="1"/>
    <col min="2306" max="2306" width="15.7109375" style="13" customWidth="1"/>
    <col min="2307" max="2307" width="11.140625" style="13" customWidth="1"/>
    <col min="2308" max="2308" width="7.7109375" style="13" customWidth="1"/>
    <col min="2309" max="2556" width="8.85546875" style="13"/>
    <col min="2557" max="2557" width="5.28515625" style="13" customWidth="1"/>
    <col min="2558" max="2558" width="48.85546875" style="13" customWidth="1"/>
    <col min="2559" max="2559" width="17.28515625" style="13" customWidth="1"/>
    <col min="2560" max="2560" width="12.140625" style="13" customWidth="1"/>
    <col min="2561" max="2561" width="10.28515625" style="13" customWidth="1"/>
    <col min="2562" max="2562" width="15.7109375" style="13" customWidth="1"/>
    <col min="2563" max="2563" width="11.140625" style="13" customWidth="1"/>
    <col min="2564" max="2564" width="7.7109375" style="13" customWidth="1"/>
    <col min="2565" max="2812" width="8.85546875" style="13"/>
    <col min="2813" max="2813" width="5.28515625" style="13" customWidth="1"/>
    <col min="2814" max="2814" width="48.85546875" style="13" customWidth="1"/>
    <col min="2815" max="2815" width="17.28515625" style="13" customWidth="1"/>
    <col min="2816" max="2816" width="12.140625" style="13" customWidth="1"/>
    <col min="2817" max="2817" width="10.28515625" style="13" customWidth="1"/>
    <col min="2818" max="2818" width="15.7109375" style="13" customWidth="1"/>
    <col min="2819" max="2819" width="11.140625" style="13" customWidth="1"/>
    <col min="2820" max="2820" width="7.7109375" style="13" customWidth="1"/>
    <col min="2821" max="3068" width="8.85546875" style="13"/>
    <col min="3069" max="3069" width="5.28515625" style="13" customWidth="1"/>
    <col min="3070" max="3070" width="48.85546875" style="13" customWidth="1"/>
    <col min="3071" max="3071" width="17.28515625" style="13" customWidth="1"/>
    <col min="3072" max="3072" width="12.140625" style="13" customWidth="1"/>
    <col min="3073" max="3073" width="10.28515625" style="13" customWidth="1"/>
    <col min="3074" max="3074" width="15.7109375" style="13" customWidth="1"/>
    <col min="3075" max="3075" width="11.140625" style="13" customWidth="1"/>
    <col min="3076" max="3076" width="7.7109375" style="13" customWidth="1"/>
    <col min="3077" max="3324" width="8.85546875" style="13"/>
    <col min="3325" max="3325" width="5.28515625" style="13" customWidth="1"/>
    <col min="3326" max="3326" width="48.85546875" style="13" customWidth="1"/>
    <col min="3327" max="3327" width="17.28515625" style="13" customWidth="1"/>
    <col min="3328" max="3328" width="12.140625" style="13" customWidth="1"/>
    <col min="3329" max="3329" width="10.28515625" style="13" customWidth="1"/>
    <col min="3330" max="3330" width="15.7109375" style="13" customWidth="1"/>
    <col min="3331" max="3331" width="11.140625" style="13" customWidth="1"/>
    <col min="3332" max="3332" width="7.7109375" style="13" customWidth="1"/>
    <col min="3333" max="3580" width="8.85546875" style="13"/>
    <col min="3581" max="3581" width="5.28515625" style="13" customWidth="1"/>
    <col min="3582" max="3582" width="48.85546875" style="13" customWidth="1"/>
    <col min="3583" max="3583" width="17.28515625" style="13" customWidth="1"/>
    <col min="3584" max="3584" width="12.140625" style="13" customWidth="1"/>
    <col min="3585" max="3585" width="10.28515625" style="13" customWidth="1"/>
    <col min="3586" max="3586" width="15.7109375" style="13" customWidth="1"/>
    <col min="3587" max="3587" width="11.140625" style="13" customWidth="1"/>
    <col min="3588" max="3588" width="7.7109375" style="13" customWidth="1"/>
    <col min="3589" max="3836" width="8.85546875" style="13"/>
    <col min="3837" max="3837" width="5.28515625" style="13" customWidth="1"/>
    <col min="3838" max="3838" width="48.85546875" style="13" customWidth="1"/>
    <col min="3839" max="3839" width="17.28515625" style="13" customWidth="1"/>
    <col min="3840" max="3840" width="12.140625" style="13" customWidth="1"/>
    <col min="3841" max="3841" width="10.28515625" style="13" customWidth="1"/>
    <col min="3842" max="3842" width="15.7109375" style="13" customWidth="1"/>
    <col min="3843" max="3843" width="11.140625" style="13" customWidth="1"/>
    <col min="3844" max="3844" width="7.7109375" style="13" customWidth="1"/>
    <col min="3845" max="4092" width="8.85546875" style="13"/>
    <col min="4093" max="4093" width="5.28515625" style="13" customWidth="1"/>
    <col min="4094" max="4094" width="48.85546875" style="13" customWidth="1"/>
    <col min="4095" max="4095" width="17.28515625" style="13" customWidth="1"/>
    <col min="4096" max="4096" width="12.140625" style="13" customWidth="1"/>
    <col min="4097" max="4097" width="10.28515625" style="13" customWidth="1"/>
    <col min="4098" max="4098" width="15.7109375" style="13" customWidth="1"/>
    <col min="4099" max="4099" width="11.140625" style="13" customWidth="1"/>
    <col min="4100" max="4100" width="7.7109375" style="13" customWidth="1"/>
    <col min="4101" max="4348" width="8.85546875" style="13"/>
    <col min="4349" max="4349" width="5.28515625" style="13" customWidth="1"/>
    <col min="4350" max="4350" width="48.85546875" style="13" customWidth="1"/>
    <col min="4351" max="4351" width="17.28515625" style="13" customWidth="1"/>
    <col min="4352" max="4352" width="12.140625" style="13" customWidth="1"/>
    <col min="4353" max="4353" width="10.28515625" style="13" customWidth="1"/>
    <col min="4354" max="4354" width="15.7109375" style="13" customWidth="1"/>
    <col min="4355" max="4355" width="11.140625" style="13" customWidth="1"/>
    <col min="4356" max="4356" width="7.7109375" style="13" customWidth="1"/>
    <col min="4357" max="4604" width="8.85546875" style="13"/>
    <col min="4605" max="4605" width="5.28515625" style="13" customWidth="1"/>
    <col min="4606" max="4606" width="48.85546875" style="13" customWidth="1"/>
    <col min="4607" max="4607" width="17.28515625" style="13" customWidth="1"/>
    <col min="4608" max="4608" width="12.140625" style="13" customWidth="1"/>
    <col min="4609" max="4609" width="10.28515625" style="13" customWidth="1"/>
    <col min="4610" max="4610" width="15.7109375" style="13" customWidth="1"/>
    <col min="4611" max="4611" width="11.140625" style="13" customWidth="1"/>
    <col min="4612" max="4612" width="7.7109375" style="13" customWidth="1"/>
    <col min="4613" max="4860" width="8.85546875" style="13"/>
    <col min="4861" max="4861" width="5.28515625" style="13" customWidth="1"/>
    <col min="4862" max="4862" width="48.85546875" style="13" customWidth="1"/>
    <col min="4863" max="4863" width="17.28515625" style="13" customWidth="1"/>
    <col min="4864" max="4864" width="12.140625" style="13" customWidth="1"/>
    <col min="4865" max="4865" width="10.28515625" style="13" customWidth="1"/>
    <col min="4866" max="4866" width="15.7109375" style="13" customWidth="1"/>
    <col min="4867" max="4867" width="11.140625" style="13" customWidth="1"/>
    <col min="4868" max="4868" width="7.7109375" style="13" customWidth="1"/>
    <col min="4869" max="5116" width="8.85546875" style="13"/>
    <col min="5117" max="5117" width="5.28515625" style="13" customWidth="1"/>
    <col min="5118" max="5118" width="48.85546875" style="13" customWidth="1"/>
    <col min="5119" max="5119" width="17.28515625" style="13" customWidth="1"/>
    <col min="5120" max="5120" width="12.140625" style="13" customWidth="1"/>
    <col min="5121" max="5121" width="10.28515625" style="13" customWidth="1"/>
    <col min="5122" max="5122" width="15.7109375" style="13" customWidth="1"/>
    <col min="5123" max="5123" width="11.140625" style="13" customWidth="1"/>
    <col min="5124" max="5124" width="7.7109375" style="13" customWidth="1"/>
    <col min="5125" max="5372" width="8.85546875" style="13"/>
    <col min="5373" max="5373" width="5.28515625" style="13" customWidth="1"/>
    <col min="5374" max="5374" width="48.85546875" style="13" customWidth="1"/>
    <col min="5375" max="5375" width="17.28515625" style="13" customWidth="1"/>
    <col min="5376" max="5376" width="12.140625" style="13" customWidth="1"/>
    <col min="5377" max="5377" width="10.28515625" style="13" customWidth="1"/>
    <col min="5378" max="5378" width="15.7109375" style="13" customWidth="1"/>
    <col min="5379" max="5379" width="11.140625" style="13" customWidth="1"/>
    <col min="5380" max="5380" width="7.7109375" style="13" customWidth="1"/>
    <col min="5381" max="5628" width="8.85546875" style="13"/>
    <col min="5629" max="5629" width="5.28515625" style="13" customWidth="1"/>
    <col min="5630" max="5630" width="48.85546875" style="13" customWidth="1"/>
    <col min="5631" max="5631" width="17.28515625" style="13" customWidth="1"/>
    <col min="5632" max="5632" width="12.140625" style="13" customWidth="1"/>
    <col min="5633" max="5633" width="10.28515625" style="13" customWidth="1"/>
    <col min="5634" max="5634" width="15.7109375" style="13" customWidth="1"/>
    <col min="5635" max="5635" width="11.140625" style="13" customWidth="1"/>
    <col min="5636" max="5636" width="7.7109375" style="13" customWidth="1"/>
    <col min="5637" max="5884" width="8.85546875" style="13"/>
    <col min="5885" max="5885" width="5.28515625" style="13" customWidth="1"/>
    <col min="5886" max="5886" width="48.85546875" style="13" customWidth="1"/>
    <col min="5887" max="5887" width="17.28515625" style="13" customWidth="1"/>
    <col min="5888" max="5888" width="12.140625" style="13" customWidth="1"/>
    <col min="5889" max="5889" width="10.28515625" style="13" customWidth="1"/>
    <col min="5890" max="5890" width="15.7109375" style="13" customWidth="1"/>
    <col min="5891" max="5891" width="11.140625" style="13" customWidth="1"/>
    <col min="5892" max="5892" width="7.7109375" style="13" customWidth="1"/>
    <col min="5893" max="6140" width="8.85546875" style="13"/>
    <col min="6141" max="6141" width="5.28515625" style="13" customWidth="1"/>
    <col min="6142" max="6142" width="48.85546875" style="13" customWidth="1"/>
    <col min="6143" max="6143" width="17.28515625" style="13" customWidth="1"/>
    <col min="6144" max="6144" width="12.140625" style="13" customWidth="1"/>
    <col min="6145" max="6145" width="10.28515625" style="13" customWidth="1"/>
    <col min="6146" max="6146" width="15.7109375" style="13" customWidth="1"/>
    <col min="6147" max="6147" width="11.140625" style="13" customWidth="1"/>
    <col min="6148" max="6148" width="7.7109375" style="13" customWidth="1"/>
    <col min="6149" max="6396" width="8.85546875" style="13"/>
    <col min="6397" max="6397" width="5.28515625" style="13" customWidth="1"/>
    <col min="6398" max="6398" width="48.85546875" style="13" customWidth="1"/>
    <col min="6399" max="6399" width="17.28515625" style="13" customWidth="1"/>
    <col min="6400" max="6400" width="12.140625" style="13" customWidth="1"/>
    <col min="6401" max="6401" width="10.28515625" style="13" customWidth="1"/>
    <col min="6402" max="6402" width="15.7109375" style="13" customWidth="1"/>
    <col min="6403" max="6403" width="11.140625" style="13" customWidth="1"/>
    <col min="6404" max="6404" width="7.7109375" style="13" customWidth="1"/>
    <col min="6405" max="6652" width="8.85546875" style="13"/>
    <col min="6653" max="6653" width="5.28515625" style="13" customWidth="1"/>
    <col min="6654" max="6654" width="48.85546875" style="13" customWidth="1"/>
    <col min="6655" max="6655" width="17.28515625" style="13" customWidth="1"/>
    <col min="6656" max="6656" width="12.140625" style="13" customWidth="1"/>
    <col min="6657" max="6657" width="10.28515625" style="13" customWidth="1"/>
    <col min="6658" max="6658" width="15.7109375" style="13" customWidth="1"/>
    <col min="6659" max="6659" width="11.140625" style="13" customWidth="1"/>
    <col min="6660" max="6660" width="7.7109375" style="13" customWidth="1"/>
    <col min="6661" max="6908" width="8.85546875" style="13"/>
    <col min="6909" max="6909" width="5.28515625" style="13" customWidth="1"/>
    <col min="6910" max="6910" width="48.85546875" style="13" customWidth="1"/>
    <col min="6911" max="6911" width="17.28515625" style="13" customWidth="1"/>
    <col min="6912" max="6912" width="12.140625" style="13" customWidth="1"/>
    <col min="6913" max="6913" width="10.28515625" style="13" customWidth="1"/>
    <col min="6914" max="6914" width="15.7109375" style="13" customWidth="1"/>
    <col min="6915" max="6915" width="11.140625" style="13" customWidth="1"/>
    <col min="6916" max="6916" width="7.7109375" style="13" customWidth="1"/>
    <col min="6917" max="7164" width="8.85546875" style="13"/>
    <col min="7165" max="7165" width="5.28515625" style="13" customWidth="1"/>
    <col min="7166" max="7166" width="48.85546875" style="13" customWidth="1"/>
    <col min="7167" max="7167" width="17.28515625" style="13" customWidth="1"/>
    <col min="7168" max="7168" width="12.140625" style="13" customWidth="1"/>
    <col min="7169" max="7169" width="10.28515625" style="13" customWidth="1"/>
    <col min="7170" max="7170" width="15.7109375" style="13" customWidth="1"/>
    <col min="7171" max="7171" width="11.140625" style="13" customWidth="1"/>
    <col min="7172" max="7172" width="7.7109375" style="13" customWidth="1"/>
    <col min="7173" max="7420" width="8.85546875" style="13"/>
    <col min="7421" max="7421" width="5.28515625" style="13" customWidth="1"/>
    <col min="7422" max="7422" width="48.85546875" style="13" customWidth="1"/>
    <col min="7423" max="7423" width="17.28515625" style="13" customWidth="1"/>
    <col min="7424" max="7424" width="12.140625" style="13" customWidth="1"/>
    <col min="7425" max="7425" width="10.28515625" style="13" customWidth="1"/>
    <col min="7426" max="7426" width="15.7109375" style="13" customWidth="1"/>
    <col min="7427" max="7427" width="11.140625" style="13" customWidth="1"/>
    <col min="7428" max="7428" width="7.7109375" style="13" customWidth="1"/>
    <col min="7429" max="7676" width="8.85546875" style="13"/>
    <col min="7677" max="7677" width="5.28515625" style="13" customWidth="1"/>
    <col min="7678" max="7678" width="48.85546875" style="13" customWidth="1"/>
    <col min="7679" max="7679" width="17.28515625" style="13" customWidth="1"/>
    <col min="7680" max="7680" width="12.140625" style="13" customWidth="1"/>
    <col min="7681" max="7681" width="10.28515625" style="13" customWidth="1"/>
    <col min="7682" max="7682" width="15.7109375" style="13" customWidth="1"/>
    <col min="7683" max="7683" width="11.140625" style="13" customWidth="1"/>
    <col min="7684" max="7684" width="7.7109375" style="13" customWidth="1"/>
    <col min="7685" max="7932" width="8.85546875" style="13"/>
    <col min="7933" max="7933" width="5.28515625" style="13" customWidth="1"/>
    <col min="7934" max="7934" width="48.85546875" style="13" customWidth="1"/>
    <col min="7935" max="7935" width="17.28515625" style="13" customWidth="1"/>
    <col min="7936" max="7936" width="12.140625" style="13" customWidth="1"/>
    <col min="7937" max="7937" width="10.28515625" style="13" customWidth="1"/>
    <col min="7938" max="7938" width="15.7109375" style="13" customWidth="1"/>
    <col min="7939" max="7939" width="11.140625" style="13" customWidth="1"/>
    <col min="7940" max="7940" width="7.7109375" style="13" customWidth="1"/>
    <col min="7941" max="8188" width="8.85546875" style="13"/>
    <col min="8189" max="8189" width="5.28515625" style="13" customWidth="1"/>
    <col min="8190" max="8190" width="48.85546875" style="13" customWidth="1"/>
    <col min="8191" max="8191" width="17.28515625" style="13" customWidth="1"/>
    <col min="8192" max="8192" width="12.140625" style="13" customWidth="1"/>
    <col min="8193" max="8193" width="10.28515625" style="13" customWidth="1"/>
    <col min="8194" max="8194" width="15.7109375" style="13" customWidth="1"/>
    <col min="8195" max="8195" width="11.140625" style="13" customWidth="1"/>
    <col min="8196" max="8196" width="7.7109375" style="13" customWidth="1"/>
    <col min="8197" max="8444" width="8.85546875" style="13"/>
    <col min="8445" max="8445" width="5.28515625" style="13" customWidth="1"/>
    <col min="8446" max="8446" width="48.85546875" style="13" customWidth="1"/>
    <col min="8447" max="8447" width="17.28515625" style="13" customWidth="1"/>
    <col min="8448" max="8448" width="12.140625" style="13" customWidth="1"/>
    <col min="8449" max="8449" width="10.28515625" style="13" customWidth="1"/>
    <col min="8450" max="8450" width="15.7109375" style="13" customWidth="1"/>
    <col min="8451" max="8451" width="11.140625" style="13" customWidth="1"/>
    <col min="8452" max="8452" width="7.7109375" style="13" customWidth="1"/>
    <col min="8453" max="8700" width="8.85546875" style="13"/>
    <col min="8701" max="8701" width="5.28515625" style="13" customWidth="1"/>
    <col min="8702" max="8702" width="48.85546875" style="13" customWidth="1"/>
    <col min="8703" max="8703" width="17.28515625" style="13" customWidth="1"/>
    <col min="8704" max="8704" width="12.140625" style="13" customWidth="1"/>
    <col min="8705" max="8705" width="10.28515625" style="13" customWidth="1"/>
    <col min="8706" max="8706" width="15.7109375" style="13" customWidth="1"/>
    <col min="8707" max="8707" width="11.140625" style="13" customWidth="1"/>
    <col min="8708" max="8708" width="7.7109375" style="13" customWidth="1"/>
    <col min="8709" max="8956" width="8.85546875" style="13"/>
    <col min="8957" max="8957" width="5.28515625" style="13" customWidth="1"/>
    <col min="8958" max="8958" width="48.85546875" style="13" customWidth="1"/>
    <col min="8959" max="8959" width="17.28515625" style="13" customWidth="1"/>
    <col min="8960" max="8960" width="12.140625" style="13" customWidth="1"/>
    <col min="8961" max="8961" width="10.28515625" style="13" customWidth="1"/>
    <col min="8962" max="8962" width="15.7109375" style="13" customWidth="1"/>
    <col min="8963" max="8963" width="11.140625" style="13" customWidth="1"/>
    <col min="8964" max="8964" width="7.7109375" style="13" customWidth="1"/>
    <col min="8965" max="9212" width="8.85546875" style="13"/>
    <col min="9213" max="9213" width="5.28515625" style="13" customWidth="1"/>
    <col min="9214" max="9214" width="48.85546875" style="13" customWidth="1"/>
    <col min="9215" max="9215" width="17.28515625" style="13" customWidth="1"/>
    <col min="9216" max="9216" width="12.140625" style="13" customWidth="1"/>
    <col min="9217" max="9217" width="10.28515625" style="13" customWidth="1"/>
    <col min="9218" max="9218" width="15.7109375" style="13" customWidth="1"/>
    <col min="9219" max="9219" width="11.140625" style="13" customWidth="1"/>
    <col min="9220" max="9220" width="7.7109375" style="13" customWidth="1"/>
    <col min="9221" max="9468" width="8.85546875" style="13"/>
    <col min="9469" max="9469" width="5.28515625" style="13" customWidth="1"/>
    <col min="9470" max="9470" width="48.85546875" style="13" customWidth="1"/>
    <col min="9471" max="9471" width="17.28515625" style="13" customWidth="1"/>
    <col min="9472" max="9472" width="12.140625" style="13" customWidth="1"/>
    <col min="9473" max="9473" width="10.28515625" style="13" customWidth="1"/>
    <col min="9474" max="9474" width="15.7109375" style="13" customWidth="1"/>
    <col min="9475" max="9475" width="11.140625" style="13" customWidth="1"/>
    <col min="9476" max="9476" width="7.7109375" style="13" customWidth="1"/>
    <col min="9477" max="9724" width="8.85546875" style="13"/>
    <col min="9725" max="9725" width="5.28515625" style="13" customWidth="1"/>
    <col min="9726" max="9726" width="48.85546875" style="13" customWidth="1"/>
    <col min="9727" max="9727" width="17.28515625" style="13" customWidth="1"/>
    <col min="9728" max="9728" width="12.140625" style="13" customWidth="1"/>
    <col min="9729" max="9729" width="10.28515625" style="13" customWidth="1"/>
    <col min="9730" max="9730" width="15.7109375" style="13" customWidth="1"/>
    <col min="9731" max="9731" width="11.140625" style="13" customWidth="1"/>
    <col min="9732" max="9732" width="7.7109375" style="13" customWidth="1"/>
    <col min="9733" max="9980" width="8.85546875" style="13"/>
    <col min="9981" max="9981" width="5.28515625" style="13" customWidth="1"/>
    <col min="9982" max="9982" width="48.85546875" style="13" customWidth="1"/>
    <col min="9983" max="9983" width="17.28515625" style="13" customWidth="1"/>
    <col min="9984" max="9984" width="12.140625" style="13" customWidth="1"/>
    <col min="9985" max="9985" width="10.28515625" style="13" customWidth="1"/>
    <col min="9986" max="9986" width="15.7109375" style="13" customWidth="1"/>
    <col min="9987" max="9987" width="11.140625" style="13" customWidth="1"/>
    <col min="9988" max="9988" width="7.7109375" style="13" customWidth="1"/>
    <col min="9989" max="10236" width="8.85546875" style="13"/>
    <col min="10237" max="10237" width="5.28515625" style="13" customWidth="1"/>
    <col min="10238" max="10238" width="48.85546875" style="13" customWidth="1"/>
    <col min="10239" max="10239" width="17.28515625" style="13" customWidth="1"/>
    <col min="10240" max="10240" width="12.140625" style="13" customWidth="1"/>
    <col min="10241" max="10241" width="10.28515625" style="13" customWidth="1"/>
    <col min="10242" max="10242" width="15.7109375" style="13" customWidth="1"/>
    <col min="10243" max="10243" width="11.140625" style="13" customWidth="1"/>
    <col min="10244" max="10244" width="7.7109375" style="13" customWidth="1"/>
    <col min="10245" max="10492" width="8.85546875" style="13"/>
    <col min="10493" max="10493" width="5.28515625" style="13" customWidth="1"/>
    <col min="10494" max="10494" width="48.85546875" style="13" customWidth="1"/>
    <col min="10495" max="10495" width="17.28515625" style="13" customWidth="1"/>
    <col min="10496" max="10496" width="12.140625" style="13" customWidth="1"/>
    <col min="10497" max="10497" width="10.28515625" style="13" customWidth="1"/>
    <col min="10498" max="10498" width="15.7109375" style="13" customWidth="1"/>
    <col min="10499" max="10499" width="11.140625" style="13" customWidth="1"/>
    <col min="10500" max="10500" width="7.7109375" style="13" customWidth="1"/>
    <col min="10501" max="10748" width="8.85546875" style="13"/>
    <col min="10749" max="10749" width="5.28515625" style="13" customWidth="1"/>
    <col min="10750" max="10750" width="48.85546875" style="13" customWidth="1"/>
    <col min="10751" max="10751" width="17.28515625" style="13" customWidth="1"/>
    <col min="10752" max="10752" width="12.140625" style="13" customWidth="1"/>
    <col min="10753" max="10753" width="10.28515625" style="13" customWidth="1"/>
    <col min="10754" max="10754" width="15.7109375" style="13" customWidth="1"/>
    <col min="10755" max="10755" width="11.140625" style="13" customWidth="1"/>
    <col min="10756" max="10756" width="7.7109375" style="13" customWidth="1"/>
    <col min="10757" max="11004" width="8.85546875" style="13"/>
    <col min="11005" max="11005" width="5.28515625" style="13" customWidth="1"/>
    <col min="11006" max="11006" width="48.85546875" style="13" customWidth="1"/>
    <col min="11007" max="11007" width="17.28515625" style="13" customWidth="1"/>
    <col min="11008" max="11008" width="12.140625" style="13" customWidth="1"/>
    <col min="11009" max="11009" width="10.28515625" style="13" customWidth="1"/>
    <col min="11010" max="11010" width="15.7109375" style="13" customWidth="1"/>
    <col min="11011" max="11011" width="11.140625" style="13" customWidth="1"/>
    <col min="11012" max="11012" width="7.7109375" style="13" customWidth="1"/>
    <col min="11013" max="11260" width="8.85546875" style="13"/>
    <col min="11261" max="11261" width="5.28515625" style="13" customWidth="1"/>
    <col min="11262" max="11262" width="48.85546875" style="13" customWidth="1"/>
    <col min="11263" max="11263" width="17.28515625" style="13" customWidth="1"/>
    <col min="11264" max="11264" width="12.140625" style="13" customWidth="1"/>
    <col min="11265" max="11265" width="10.28515625" style="13" customWidth="1"/>
    <col min="11266" max="11266" width="15.7109375" style="13" customWidth="1"/>
    <col min="11267" max="11267" width="11.140625" style="13" customWidth="1"/>
    <col min="11268" max="11268" width="7.7109375" style="13" customWidth="1"/>
    <col min="11269" max="11516" width="8.85546875" style="13"/>
    <col min="11517" max="11517" width="5.28515625" style="13" customWidth="1"/>
    <col min="11518" max="11518" width="48.85546875" style="13" customWidth="1"/>
    <col min="11519" max="11519" width="17.28515625" style="13" customWidth="1"/>
    <col min="11520" max="11520" width="12.140625" style="13" customWidth="1"/>
    <col min="11521" max="11521" width="10.28515625" style="13" customWidth="1"/>
    <col min="11522" max="11522" width="15.7109375" style="13" customWidth="1"/>
    <col min="11523" max="11523" width="11.140625" style="13" customWidth="1"/>
    <col min="11524" max="11524" width="7.7109375" style="13" customWidth="1"/>
    <col min="11525" max="11772" width="8.85546875" style="13"/>
    <col min="11773" max="11773" width="5.28515625" style="13" customWidth="1"/>
    <col min="11774" max="11774" width="48.85546875" style="13" customWidth="1"/>
    <col min="11775" max="11775" width="17.28515625" style="13" customWidth="1"/>
    <col min="11776" max="11776" width="12.140625" style="13" customWidth="1"/>
    <col min="11777" max="11777" width="10.28515625" style="13" customWidth="1"/>
    <col min="11778" max="11778" width="15.7109375" style="13" customWidth="1"/>
    <col min="11779" max="11779" width="11.140625" style="13" customWidth="1"/>
    <col min="11780" max="11780" width="7.7109375" style="13" customWidth="1"/>
    <col min="11781" max="12028" width="8.85546875" style="13"/>
    <col min="12029" max="12029" width="5.28515625" style="13" customWidth="1"/>
    <col min="12030" max="12030" width="48.85546875" style="13" customWidth="1"/>
    <col min="12031" max="12031" width="17.28515625" style="13" customWidth="1"/>
    <col min="12032" max="12032" width="12.140625" style="13" customWidth="1"/>
    <col min="12033" max="12033" width="10.28515625" style="13" customWidth="1"/>
    <col min="12034" max="12034" width="15.7109375" style="13" customWidth="1"/>
    <col min="12035" max="12035" width="11.140625" style="13" customWidth="1"/>
    <col min="12036" max="12036" width="7.7109375" style="13" customWidth="1"/>
    <col min="12037" max="12284" width="8.85546875" style="13"/>
    <col min="12285" max="12285" width="5.28515625" style="13" customWidth="1"/>
    <col min="12286" max="12286" width="48.85546875" style="13" customWidth="1"/>
    <col min="12287" max="12287" width="17.28515625" style="13" customWidth="1"/>
    <col min="12288" max="12288" width="12.140625" style="13" customWidth="1"/>
    <col min="12289" max="12289" width="10.28515625" style="13" customWidth="1"/>
    <col min="12290" max="12290" width="15.7109375" style="13" customWidth="1"/>
    <col min="12291" max="12291" width="11.140625" style="13" customWidth="1"/>
    <col min="12292" max="12292" width="7.7109375" style="13" customWidth="1"/>
    <col min="12293" max="12540" width="8.85546875" style="13"/>
    <col min="12541" max="12541" width="5.28515625" style="13" customWidth="1"/>
    <col min="12542" max="12542" width="48.85546875" style="13" customWidth="1"/>
    <col min="12543" max="12543" width="17.28515625" style="13" customWidth="1"/>
    <col min="12544" max="12544" width="12.140625" style="13" customWidth="1"/>
    <col min="12545" max="12545" width="10.28515625" style="13" customWidth="1"/>
    <col min="12546" max="12546" width="15.7109375" style="13" customWidth="1"/>
    <col min="12547" max="12547" width="11.140625" style="13" customWidth="1"/>
    <col min="12548" max="12548" width="7.7109375" style="13" customWidth="1"/>
    <col min="12549" max="12796" width="8.85546875" style="13"/>
    <col min="12797" max="12797" width="5.28515625" style="13" customWidth="1"/>
    <col min="12798" max="12798" width="48.85546875" style="13" customWidth="1"/>
    <col min="12799" max="12799" width="17.28515625" style="13" customWidth="1"/>
    <col min="12800" max="12800" width="12.140625" style="13" customWidth="1"/>
    <col min="12801" max="12801" width="10.28515625" style="13" customWidth="1"/>
    <col min="12802" max="12802" width="15.7109375" style="13" customWidth="1"/>
    <col min="12803" max="12803" width="11.140625" style="13" customWidth="1"/>
    <col min="12804" max="12804" width="7.7109375" style="13" customWidth="1"/>
    <col min="12805" max="13052" width="8.85546875" style="13"/>
    <col min="13053" max="13053" width="5.28515625" style="13" customWidth="1"/>
    <col min="13054" max="13054" width="48.85546875" style="13" customWidth="1"/>
    <col min="13055" max="13055" width="17.28515625" style="13" customWidth="1"/>
    <col min="13056" max="13056" width="12.140625" style="13" customWidth="1"/>
    <col min="13057" max="13057" width="10.28515625" style="13" customWidth="1"/>
    <col min="13058" max="13058" width="15.7109375" style="13" customWidth="1"/>
    <col min="13059" max="13059" width="11.140625" style="13" customWidth="1"/>
    <col min="13060" max="13060" width="7.7109375" style="13" customWidth="1"/>
    <col min="13061" max="13308" width="8.85546875" style="13"/>
    <col min="13309" max="13309" width="5.28515625" style="13" customWidth="1"/>
    <col min="13310" max="13310" width="48.85546875" style="13" customWidth="1"/>
    <col min="13311" max="13311" width="17.28515625" style="13" customWidth="1"/>
    <col min="13312" max="13312" width="12.140625" style="13" customWidth="1"/>
    <col min="13313" max="13313" width="10.28515625" style="13" customWidth="1"/>
    <col min="13314" max="13314" width="15.7109375" style="13" customWidth="1"/>
    <col min="13315" max="13315" width="11.140625" style="13" customWidth="1"/>
    <col min="13316" max="13316" width="7.7109375" style="13" customWidth="1"/>
    <col min="13317" max="13564" width="8.85546875" style="13"/>
    <col min="13565" max="13565" width="5.28515625" style="13" customWidth="1"/>
    <col min="13566" max="13566" width="48.85546875" style="13" customWidth="1"/>
    <col min="13567" max="13567" width="17.28515625" style="13" customWidth="1"/>
    <col min="13568" max="13568" width="12.140625" style="13" customWidth="1"/>
    <col min="13569" max="13569" width="10.28515625" style="13" customWidth="1"/>
    <col min="13570" max="13570" width="15.7109375" style="13" customWidth="1"/>
    <col min="13571" max="13571" width="11.140625" style="13" customWidth="1"/>
    <col min="13572" max="13572" width="7.7109375" style="13" customWidth="1"/>
    <col min="13573" max="13820" width="8.85546875" style="13"/>
    <col min="13821" max="13821" width="5.28515625" style="13" customWidth="1"/>
    <col min="13822" max="13822" width="48.85546875" style="13" customWidth="1"/>
    <col min="13823" max="13823" width="17.28515625" style="13" customWidth="1"/>
    <col min="13824" max="13824" width="12.140625" style="13" customWidth="1"/>
    <col min="13825" max="13825" width="10.28515625" style="13" customWidth="1"/>
    <col min="13826" max="13826" width="15.7109375" style="13" customWidth="1"/>
    <col min="13827" max="13827" width="11.140625" style="13" customWidth="1"/>
    <col min="13828" max="13828" width="7.7109375" style="13" customWidth="1"/>
    <col min="13829" max="14076" width="8.85546875" style="13"/>
    <col min="14077" max="14077" width="5.28515625" style="13" customWidth="1"/>
    <col min="14078" max="14078" width="48.85546875" style="13" customWidth="1"/>
    <col min="14079" max="14079" width="17.28515625" style="13" customWidth="1"/>
    <col min="14080" max="14080" width="12.140625" style="13" customWidth="1"/>
    <col min="14081" max="14081" width="10.28515625" style="13" customWidth="1"/>
    <col min="14082" max="14082" width="15.7109375" style="13" customWidth="1"/>
    <col min="14083" max="14083" width="11.140625" style="13" customWidth="1"/>
    <col min="14084" max="14084" width="7.7109375" style="13" customWidth="1"/>
    <col min="14085" max="14332" width="8.85546875" style="13"/>
    <col min="14333" max="14333" width="5.28515625" style="13" customWidth="1"/>
    <col min="14334" max="14334" width="48.85546875" style="13" customWidth="1"/>
    <col min="14335" max="14335" width="17.28515625" style="13" customWidth="1"/>
    <col min="14336" max="14336" width="12.140625" style="13" customWidth="1"/>
    <col min="14337" max="14337" width="10.28515625" style="13" customWidth="1"/>
    <col min="14338" max="14338" width="15.7109375" style="13" customWidth="1"/>
    <col min="14339" max="14339" width="11.140625" style="13" customWidth="1"/>
    <col min="14340" max="14340" width="7.7109375" style="13" customWidth="1"/>
    <col min="14341" max="14588" width="8.85546875" style="13"/>
    <col min="14589" max="14589" width="5.28515625" style="13" customWidth="1"/>
    <col min="14590" max="14590" width="48.85546875" style="13" customWidth="1"/>
    <col min="14591" max="14591" width="17.28515625" style="13" customWidth="1"/>
    <col min="14592" max="14592" width="12.140625" style="13" customWidth="1"/>
    <col min="14593" max="14593" width="10.28515625" style="13" customWidth="1"/>
    <col min="14594" max="14594" width="15.7109375" style="13" customWidth="1"/>
    <col min="14595" max="14595" width="11.140625" style="13" customWidth="1"/>
    <col min="14596" max="14596" width="7.7109375" style="13" customWidth="1"/>
    <col min="14597" max="14844" width="8.85546875" style="13"/>
    <col min="14845" max="14845" width="5.28515625" style="13" customWidth="1"/>
    <col min="14846" max="14846" width="48.85546875" style="13" customWidth="1"/>
    <col min="14847" max="14847" width="17.28515625" style="13" customWidth="1"/>
    <col min="14848" max="14848" width="12.140625" style="13" customWidth="1"/>
    <col min="14849" max="14849" width="10.28515625" style="13" customWidth="1"/>
    <col min="14850" max="14850" width="15.7109375" style="13" customWidth="1"/>
    <col min="14851" max="14851" width="11.140625" style="13" customWidth="1"/>
    <col min="14852" max="14852" width="7.7109375" style="13" customWidth="1"/>
    <col min="14853" max="15100" width="8.85546875" style="13"/>
    <col min="15101" max="15101" width="5.28515625" style="13" customWidth="1"/>
    <col min="15102" max="15102" width="48.85546875" style="13" customWidth="1"/>
    <col min="15103" max="15103" width="17.28515625" style="13" customWidth="1"/>
    <col min="15104" max="15104" width="12.140625" style="13" customWidth="1"/>
    <col min="15105" max="15105" width="10.28515625" style="13" customWidth="1"/>
    <col min="15106" max="15106" width="15.7109375" style="13" customWidth="1"/>
    <col min="15107" max="15107" width="11.140625" style="13" customWidth="1"/>
    <col min="15108" max="15108" width="7.7109375" style="13" customWidth="1"/>
    <col min="15109" max="15356" width="8.85546875" style="13"/>
    <col min="15357" max="15357" width="5.28515625" style="13" customWidth="1"/>
    <col min="15358" max="15358" width="48.85546875" style="13" customWidth="1"/>
    <col min="15359" max="15359" width="17.28515625" style="13" customWidth="1"/>
    <col min="15360" max="15360" width="12.140625" style="13" customWidth="1"/>
    <col min="15361" max="15361" width="10.28515625" style="13" customWidth="1"/>
    <col min="15362" max="15362" width="15.7109375" style="13" customWidth="1"/>
    <col min="15363" max="15363" width="11.140625" style="13" customWidth="1"/>
    <col min="15364" max="15364" width="7.7109375" style="13" customWidth="1"/>
    <col min="15365" max="15612" width="8.85546875" style="13"/>
    <col min="15613" max="15613" width="5.28515625" style="13" customWidth="1"/>
    <col min="15614" max="15614" width="48.85546875" style="13" customWidth="1"/>
    <col min="15615" max="15615" width="17.28515625" style="13" customWidth="1"/>
    <col min="15616" max="15616" width="12.140625" style="13" customWidth="1"/>
    <col min="15617" max="15617" width="10.28515625" style="13" customWidth="1"/>
    <col min="15618" max="15618" width="15.7109375" style="13" customWidth="1"/>
    <col min="15619" max="15619" width="11.140625" style="13" customWidth="1"/>
    <col min="15620" max="15620" width="7.7109375" style="13" customWidth="1"/>
    <col min="15621" max="15868" width="8.85546875" style="13"/>
    <col min="15869" max="15869" width="5.28515625" style="13" customWidth="1"/>
    <col min="15870" max="15870" width="48.85546875" style="13" customWidth="1"/>
    <col min="15871" max="15871" width="17.28515625" style="13" customWidth="1"/>
    <col min="15872" max="15872" width="12.140625" style="13" customWidth="1"/>
    <col min="15873" max="15873" width="10.28515625" style="13" customWidth="1"/>
    <col min="15874" max="15874" width="15.7109375" style="13" customWidth="1"/>
    <col min="15875" max="15875" width="11.140625" style="13" customWidth="1"/>
    <col min="15876" max="15876" width="7.7109375" style="13" customWidth="1"/>
    <col min="15877" max="16124" width="8.85546875" style="13"/>
    <col min="16125" max="16125" width="5.28515625" style="13" customWidth="1"/>
    <col min="16126" max="16126" width="48.85546875" style="13" customWidth="1"/>
    <col min="16127" max="16127" width="17.28515625" style="13" customWidth="1"/>
    <col min="16128" max="16128" width="12.140625" style="13" customWidth="1"/>
    <col min="16129" max="16129" width="10.28515625" style="13" customWidth="1"/>
    <col min="16130" max="16130" width="15.7109375" style="13" customWidth="1"/>
    <col min="16131" max="16131" width="11.140625" style="13" customWidth="1"/>
    <col min="16132" max="16132" width="7.7109375" style="13" customWidth="1"/>
    <col min="16133" max="16384" width="8.85546875" style="13"/>
  </cols>
  <sheetData>
    <row r="1" spans="1:6" ht="23.25">
      <c r="C1" s="224" t="s">
        <v>257</v>
      </c>
      <c r="D1" s="224"/>
      <c r="E1" s="224"/>
      <c r="F1" s="224"/>
    </row>
    <row r="2" spans="1:6" ht="24" customHeight="1">
      <c r="C2" s="224" t="s">
        <v>258</v>
      </c>
      <c r="D2" s="224"/>
      <c r="E2" s="224"/>
      <c r="F2" s="224"/>
    </row>
    <row r="3" spans="1:6" ht="24" customHeight="1">
      <c r="C3" s="224" t="s">
        <v>259</v>
      </c>
      <c r="D3" s="224"/>
      <c r="E3" s="224"/>
      <c r="F3" s="224"/>
    </row>
    <row r="4" spans="1:6" ht="26.25" customHeight="1">
      <c r="C4" s="225" t="s">
        <v>296</v>
      </c>
      <c r="D4" s="225"/>
      <c r="E4" s="225"/>
      <c r="F4" s="225"/>
    </row>
    <row r="5" spans="1:6" ht="24.6" customHeight="1">
      <c r="A5" s="10"/>
      <c r="B5" s="11"/>
      <c r="C5" s="171"/>
      <c r="D5" s="222"/>
      <c r="E5" s="223"/>
      <c r="F5" s="223"/>
    </row>
    <row r="6" spans="1:6" ht="20.25">
      <c r="A6" s="10"/>
      <c r="B6" s="11"/>
      <c r="C6" s="171"/>
      <c r="D6" s="14"/>
      <c r="E6" s="14"/>
      <c r="F6" s="14"/>
    </row>
    <row r="7" spans="1:6">
      <c r="A7" s="220" t="s">
        <v>236</v>
      </c>
      <c r="B7" s="221"/>
      <c r="C7" s="221"/>
      <c r="D7" s="221"/>
      <c r="E7" s="221"/>
      <c r="F7" s="221"/>
    </row>
    <row r="8" spans="1:6" ht="90.6" customHeight="1">
      <c r="A8" s="215" t="s">
        <v>260</v>
      </c>
      <c r="B8" s="216"/>
      <c r="C8" s="216"/>
      <c r="D8" s="216"/>
      <c r="E8" s="216"/>
      <c r="F8" s="216"/>
    </row>
    <row r="9" spans="1:6" ht="18" customHeight="1">
      <c r="A9" s="217" t="s">
        <v>261</v>
      </c>
      <c r="B9" s="218" t="s">
        <v>26</v>
      </c>
      <c r="C9" s="219" t="s">
        <v>27</v>
      </c>
      <c r="D9" s="179" t="s">
        <v>28</v>
      </c>
      <c r="E9" s="179"/>
      <c r="F9" s="179"/>
    </row>
    <row r="10" spans="1:6" ht="131.25">
      <c r="A10" s="217"/>
      <c r="B10" s="218"/>
      <c r="C10" s="219"/>
      <c r="D10" s="146" t="s">
        <v>29</v>
      </c>
      <c r="E10" s="146" t="s">
        <v>30</v>
      </c>
      <c r="F10" s="146" t="s">
        <v>31</v>
      </c>
    </row>
    <row r="11" spans="1:6">
      <c r="A11" s="18"/>
      <c r="B11" s="182" t="s">
        <v>262</v>
      </c>
      <c r="C11" s="211"/>
      <c r="D11" s="211"/>
      <c r="E11" s="211"/>
      <c r="F11" s="211"/>
    </row>
    <row r="12" spans="1:6">
      <c r="A12" s="16"/>
      <c r="B12" s="181" t="s">
        <v>32</v>
      </c>
      <c r="C12" s="181"/>
      <c r="D12" s="181"/>
      <c r="E12" s="181"/>
      <c r="F12" s="182"/>
    </row>
    <row r="13" spans="1:6">
      <c r="A13" s="18"/>
      <c r="B13" s="191" t="s">
        <v>33</v>
      </c>
      <c r="C13" s="185"/>
      <c r="D13" s="185"/>
      <c r="E13" s="185"/>
      <c r="F13" s="185"/>
    </row>
    <row r="14" spans="1:6">
      <c r="A14" s="18"/>
      <c r="B14" s="175" t="s">
        <v>73</v>
      </c>
      <c r="C14" s="175"/>
      <c r="D14" s="175"/>
      <c r="E14" s="175"/>
      <c r="F14" s="176"/>
    </row>
    <row r="15" spans="1:6" ht="56.25">
      <c r="A15" s="18">
        <v>1</v>
      </c>
      <c r="B15" s="148" t="s">
        <v>272</v>
      </c>
      <c r="C15" s="167">
        <v>5000</v>
      </c>
      <c r="D15" s="23">
        <v>2.9</v>
      </c>
      <c r="E15" s="23"/>
      <c r="F15" s="137"/>
    </row>
    <row r="16" spans="1:6" ht="56.25">
      <c r="A16" s="18">
        <v>2</v>
      </c>
      <c r="B16" s="148" t="s">
        <v>246</v>
      </c>
      <c r="C16" s="167">
        <f>7217.2</f>
        <v>7217.2</v>
      </c>
      <c r="D16" s="23"/>
      <c r="E16" s="23">
        <v>24</v>
      </c>
      <c r="F16" s="138"/>
    </row>
    <row r="17" spans="1:6">
      <c r="A17" s="18"/>
      <c r="B17" s="149" t="s">
        <v>37</v>
      </c>
      <c r="C17" s="167">
        <f>SUM(C15:C16)</f>
        <v>12217.2</v>
      </c>
      <c r="D17" s="23">
        <f>SUM(D15:D16)</f>
        <v>2.9</v>
      </c>
      <c r="E17" s="23">
        <f>SUM(E15:E16)</f>
        <v>24</v>
      </c>
      <c r="F17" s="23">
        <f>SUM(F15:F16)</f>
        <v>0</v>
      </c>
    </row>
    <row r="18" spans="1:6" s="17" customFormat="1" ht="37.5">
      <c r="A18" s="18"/>
      <c r="B18" s="150" t="s">
        <v>38</v>
      </c>
      <c r="C18" s="172">
        <f>C17</f>
        <v>12217.2</v>
      </c>
      <c r="D18" s="26">
        <f>D17</f>
        <v>2.9</v>
      </c>
      <c r="E18" s="26">
        <f>E17</f>
        <v>24</v>
      </c>
      <c r="F18" s="26">
        <f>F17</f>
        <v>0</v>
      </c>
    </row>
    <row r="19" spans="1:6" s="17" customFormat="1">
      <c r="A19" s="16"/>
      <c r="B19" s="191" t="s">
        <v>67</v>
      </c>
      <c r="C19" s="185"/>
      <c r="D19" s="185"/>
      <c r="E19" s="185"/>
      <c r="F19" s="185"/>
    </row>
    <row r="20" spans="1:6" s="17" customFormat="1">
      <c r="A20" s="16"/>
      <c r="B20" s="175" t="s">
        <v>34</v>
      </c>
      <c r="C20" s="175"/>
      <c r="D20" s="175"/>
      <c r="E20" s="175"/>
      <c r="F20" s="176"/>
    </row>
    <row r="21" spans="1:6" s="17" customFormat="1" ht="37.5">
      <c r="A21" s="173">
        <v>3</v>
      </c>
      <c r="B21" s="148" t="s">
        <v>263</v>
      </c>
      <c r="C21" s="167">
        <v>12890.5</v>
      </c>
      <c r="D21" s="23"/>
      <c r="E21" s="23">
        <v>50.1</v>
      </c>
      <c r="F21" s="23"/>
    </row>
    <row r="22" spans="1:6" s="17" customFormat="1">
      <c r="A22" s="16"/>
      <c r="B22" s="149" t="s">
        <v>139</v>
      </c>
      <c r="C22" s="167">
        <f>SUM(C21)</f>
        <v>12890.5</v>
      </c>
      <c r="D22" s="23">
        <f t="shared" ref="D22:F22" si="0">SUM(D21)</f>
        <v>0</v>
      </c>
      <c r="E22" s="23">
        <f t="shared" si="0"/>
        <v>50.1</v>
      </c>
      <c r="F22" s="23">
        <f t="shared" si="0"/>
        <v>0</v>
      </c>
    </row>
    <row r="23" spans="1:6" s="17" customFormat="1" ht="56.25">
      <c r="A23" s="16"/>
      <c r="B23" s="150" t="s">
        <v>155</v>
      </c>
      <c r="C23" s="172">
        <f>C22</f>
        <v>12890.5</v>
      </c>
      <c r="D23" s="26">
        <f t="shared" ref="D23:F23" si="1">D22</f>
        <v>0</v>
      </c>
      <c r="E23" s="26">
        <f t="shared" si="1"/>
        <v>50.1</v>
      </c>
      <c r="F23" s="26">
        <f t="shared" si="1"/>
        <v>0</v>
      </c>
    </row>
    <row r="24" spans="1:6" s="17" customFormat="1" ht="37.5">
      <c r="A24" s="16"/>
      <c r="B24" s="150" t="s">
        <v>39</v>
      </c>
      <c r="C24" s="172">
        <f>C18+C23</f>
        <v>25107.7</v>
      </c>
      <c r="D24" s="26">
        <f t="shared" ref="D24:F24" si="2">D18+D23</f>
        <v>2.9</v>
      </c>
      <c r="E24" s="26">
        <f t="shared" si="2"/>
        <v>74.099999999999994</v>
      </c>
      <c r="F24" s="26">
        <f t="shared" si="2"/>
        <v>0</v>
      </c>
    </row>
    <row r="25" spans="1:6">
      <c r="A25" s="16"/>
      <c r="B25" s="182" t="s">
        <v>40</v>
      </c>
      <c r="C25" s="211"/>
      <c r="D25" s="211"/>
      <c r="E25" s="211"/>
      <c r="F25" s="211"/>
    </row>
    <row r="26" spans="1:6">
      <c r="A26" s="18"/>
      <c r="B26" s="191" t="s">
        <v>33</v>
      </c>
      <c r="C26" s="185"/>
      <c r="D26" s="185"/>
      <c r="E26" s="185"/>
      <c r="F26" s="185"/>
    </row>
    <row r="27" spans="1:6" ht="37.5">
      <c r="A27" s="18">
        <v>4</v>
      </c>
      <c r="B27" s="148" t="s">
        <v>235</v>
      </c>
      <c r="C27" s="167">
        <f>4137.1-1137.92</f>
        <v>2999.1800000000003</v>
      </c>
      <c r="D27" s="146"/>
      <c r="E27" s="147"/>
      <c r="F27" s="147"/>
    </row>
    <row r="28" spans="1:6">
      <c r="A28" s="18"/>
      <c r="B28" s="175" t="s">
        <v>41</v>
      </c>
      <c r="C28" s="175"/>
      <c r="D28" s="175"/>
      <c r="E28" s="175"/>
      <c r="F28" s="176"/>
    </row>
    <row r="29" spans="1:6" ht="56.25">
      <c r="A29" s="18">
        <v>5</v>
      </c>
      <c r="B29" s="151" t="s">
        <v>255</v>
      </c>
      <c r="C29" s="152">
        <f>34499+689+5</f>
        <v>35193</v>
      </c>
      <c r="D29" s="140">
        <v>5.6</v>
      </c>
      <c r="E29" s="140"/>
      <c r="F29" s="140"/>
    </row>
    <row r="30" spans="1:6">
      <c r="A30" s="18"/>
      <c r="B30" s="149" t="s">
        <v>37</v>
      </c>
      <c r="C30" s="153">
        <f>C29</f>
        <v>35193</v>
      </c>
      <c r="D30" s="140">
        <f>D29</f>
        <v>5.6</v>
      </c>
      <c r="E30" s="140">
        <f>E29</f>
        <v>0</v>
      </c>
      <c r="F30" s="140">
        <f>F29</f>
        <v>0</v>
      </c>
    </row>
    <row r="31" spans="1:6">
      <c r="A31" s="18"/>
      <c r="B31" s="213" t="s">
        <v>53</v>
      </c>
      <c r="C31" s="213"/>
      <c r="D31" s="213"/>
      <c r="E31" s="213"/>
      <c r="F31" s="214"/>
    </row>
    <row r="32" spans="1:6" ht="57" customHeight="1">
      <c r="A32" s="18">
        <v>6</v>
      </c>
      <c r="B32" s="151" t="s">
        <v>273</v>
      </c>
      <c r="C32" s="152">
        <f>31990+643+10</f>
        <v>32643</v>
      </c>
      <c r="D32" s="140">
        <v>4.3</v>
      </c>
      <c r="E32" s="140"/>
      <c r="F32" s="140"/>
    </row>
    <row r="33" spans="1:6">
      <c r="A33" s="18"/>
      <c r="B33" s="149" t="s">
        <v>37</v>
      </c>
      <c r="C33" s="154">
        <f>SUM(C32:C32)</f>
        <v>32643</v>
      </c>
      <c r="D33" s="23">
        <f>SUM(D32:D32)</f>
        <v>4.3</v>
      </c>
      <c r="E33" s="23">
        <f>SUM(E32:E32)</f>
        <v>0</v>
      </c>
      <c r="F33" s="23">
        <f>SUM(F32:F32)</f>
        <v>0</v>
      </c>
    </row>
    <row r="34" spans="1:6">
      <c r="A34" s="18"/>
      <c r="B34" s="187" t="s">
        <v>58</v>
      </c>
      <c r="C34" s="187"/>
      <c r="D34" s="187"/>
      <c r="E34" s="187"/>
      <c r="F34" s="188"/>
    </row>
    <row r="35" spans="1:6" ht="58.15" customHeight="1">
      <c r="A35" s="18">
        <v>7</v>
      </c>
      <c r="B35" s="151" t="s">
        <v>274</v>
      </c>
      <c r="C35" s="154">
        <v>39500</v>
      </c>
      <c r="D35" s="23">
        <v>3.5</v>
      </c>
      <c r="E35" s="23"/>
      <c r="F35" s="23"/>
    </row>
    <row r="36" spans="1:6">
      <c r="A36" s="18"/>
      <c r="B36" s="149" t="s">
        <v>37</v>
      </c>
      <c r="C36" s="154">
        <f>SUM(C35)</f>
        <v>39500</v>
      </c>
      <c r="D36" s="32">
        <f>SUM(D35)</f>
        <v>3.5</v>
      </c>
      <c r="E36" s="23">
        <f>SUM(E35:E35)</f>
        <v>0</v>
      </c>
      <c r="F36" s="23">
        <f>SUM(F35:F35)</f>
        <v>0</v>
      </c>
    </row>
    <row r="37" spans="1:6" ht="18" customHeight="1">
      <c r="A37" s="18"/>
      <c r="B37" s="187" t="s">
        <v>64</v>
      </c>
      <c r="C37" s="187"/>
      <c r="D37" s="187"/>
      <c r="E37" s="187"/>
      <c r="F37" s="188"/>
    </row>
    <row r="38" spans="1:6" ht="56.25">
      <c r="A38" s="18">
        <v>8</v>
      </c>
      <c r="B38" s="151" t="s">
        <v>264</v>
      </c>
      <c r="C38" s="154">
        <v>1726.2909999999999</v>
      </c>
      <c r="D38" s="23">
        <v>2.4</v>
      </c>
      <c r="E38" s="23"/>
      <c r="F38" s="23"/>
    </row>
    <row r="39" spans="1:6">
      <c r="A39" s="18"/>
      <c r="B39" s="149" t="s">
        <v>37</v>
      </c>
      <c r="C39" s="154">
        <f>SUM(C38)</f>
        <v>1726.2909999999999</v>
      </c>
      <c r="D39" s="32">
        <f>SUM(D38)</f>
        <v>2.4</v>
      </c>
      <c r="E39" s="23">
        <f>SUM(E38:E38)</f>
        <v>0</v>
      </c>
      <c r="F39" s="23">
        <f>SUM(F38:F38)</f>
        <v>0</v>
      </c>
    </row>
    <row r="40" spans="1:6" ht="37.5">
      <c r="A40" s="18"/>
      <c r="B40" s="150" t="s">
        <v>38</v>
      </c>
      <c r="C40" s="172">
        <f>C27+C30+C33+C36+C39</f>
        <v>112061.47099999999</v>
      </c>
      <c r="D40" s="26">
        <f>D27+D30+D33+D36+D39</f>
        <v>15.799999999999999</v>
      </c>
      <c r="E40" s="26">
        <f>E27+E30+E33+E36</f>
        <v>0</v>
      </c>
      <c r="F40" s="26">
        <f>F27+F30+F33+F36</f>
        <v>0</v>
      </c>
    </row>
    <row r="41" spans="1:6">
      <c r="A41" s="18"/>
      <c r="B41" s="191" t="s">
        <v>67</v>
      </c>
      <c r="C41" s="185"/>
      <c r="D41" s="185"/>
      <c r="E41" s="185"/>
      <c r="F41" s="185"/>
    </row>
    <row r="42" spans="1:6">
      <c r="A42" s="18"/>
      <c r="B42" s="175" t="s">
        <v>68</v>
      </c>
      <c r="C42" s="175"/>
      <c r="D42" s="175"/>
      <c r="E42" s="175"/>
      <c r="F42" s="176"/>
    </row>
    <row r="43" spans="1:6" ht="131.25">
      <c r="A43" s="18">
        <v>9</v>
      </c>
      <c r="B43" s="148" t="s">
        <v>275</v>
      </c>
      <c r="C43" s="155">
        <v>5036.1000000000004</v>
      </c>
      <c r="D43" s="49"/>
      <c r="E43" s="56"/>
      <c r="F43" s="140">
        <v>2581.1999999999998</v>
      </c>
    </row>
    <row r="44" spans="1:6" ht="56.25">
      <c r="A44" s="18">
        <v>10</v>
      </c>
      <c r="B44" s="148" t="s">
        <v>276</v>
      </c>
      <c r="C44" s="155">
        <v>4971.2</v>
      </c>
      <c r="D44" s="23"/>
      <c r="E44" s="56"/>
      <c r="F44" s="139">
        <v>4674.8999999999996</v>
      </c>
    </row>
    <row r="45" spans="1:6">
      <c r="A45" s="18"/>
      <c r="B45" s="149" t="s">
        <v>37</v>
      </c>
      <c r="C45" s="167">
        <f>SUM(C43:C44)</f>
        <v>10007.299999999999</v>
      </c>
      <c r="D45" s="23">
        <f>SUM(D43:D44)</f>
        <v>0</v>
      </c>
      <c r="E45" s="23">
        <f>SUM(E43:E44)</f>
        <v>0</v>
      </c>
      <c r="F45" s="23">
        <f>SUM(F43:F44)</f>
        <v>7256.0999999999995</v>
      </c>
    </row>
    <row r="46" spans="1:6">
      <c r="A46" s="18"/>
      <c r="B46" s="175" t="s">
        <v>49</v>
      </c>
      <c r="C46" s="175"/>
      <c r="D46" s="175"/>
      <c r="E46" s="175"/>
      <c r="F46" s="176"/>
    </row>
    <row r="47" spans="1:6" ht="56.25">
      <c r="A47" s="18">
        <v>11</v>
      </c>
      <c r="B47" s="148" t="s">
        <v>277</v>
      </c>
      <c r="C47" s="167">
        <v>2298.5</v>
      </c>
      <c r="D47" s="23"/>
      <c r="E47" s="23"/>
      <c r="F47" s="23">
        <v>2300</v>
      </c>
    </row>
    <row r="48" spans="1:6">
      <c r="A48" s="18"/>
      <c r="B48" s="149" t="s">
        <v>37</v>
      </c>
      <c r="C48" s="167">
        <f>SUM(C47:C47)</f>
        <v>2298.5</v>
      </c>
      <c r="D48" s="23">
        <f>SUM(D47:D47)</f>
        <v>0</v>
      </c>
      <c r="E48" s="23">
        <f>SUM(E47:E47)</f>
        <v>0</v>
      </c>
      <c r="F48" s="23">
        <f>SUM(F47:F47)</f>
        <v>2300</v>
      </c>
    </row>
    <row r="49" spans="1:6">
      <c r="A49" s="18"/>
      <c r="B49" s="175" t="s">
        <v>92</v>
      </c>
      <c r="C49" s="175"/>
      <c r="D49" s="175"/>
      <c r="E49" s="175"/>
      <c r="F49" s="176"/>
    </row>
    <row r="50" spans="1:6" ht="56.25">
      <c r="A50" s="18">
        <v>12</v>
      </c>
      <c r="B50" s="148" t="s">
        <v>278</v>
      </c>
      <c r="C50" s="156">
        <v>3160.1</v>
      </c>
      <c r="D50" s="49"/>
      <c r="E50" s="23"/>
      <c r="F50" s="32">
        <v>2040</v>
      </c>
    </row>
    <row r="51" spans="1:6">
      <c r="A51" s="18"/>
      <c r="B51" s="149" t="s">
        <v>37</v>
      </c>
      <c r="C51" s="167">
        <f>SUM(C50:C50)</f>
        <v>3160.1</v>
      </c>
      <c r="D51" s="23">
        <f>SUM(D50:D50)</f>
        <v>0</v>
      </c>
      <c r="E51" s="23">
        <f>SUM(E50:E50)</f>
        <v>0</v>
      </c>
      <c r="F51" s="23">
        <f>SUM(F50:F50)</f>
        <v>2040</v>
      </c>
    </row>
    <row r="52" spans="1:6">
      <c r="A52" s="18"/>
      <c r="B52" s="187" t="s">
        <v>58</v>
      </c>
      <c r="C52" s="187"/>
      <c r="D52" s="187"/>
      <c r="E52" s="187"/>
      <c r="F52" s="188"/>
    </row>
    <row r="53" spans="1:6" ht="37.5">
      <c r="A53" s="18">
        <v>13</v>
      </c>
      <c r="B53" s="157" t="s">
        <v>279</v>
      </c>
      <c r="C53" s="167">
        <v>3738.2</v>
      </c>
      <c r="D53" s="47"/>
      <c r="E53" s="23"/>
      <c r="F53" s="23">
        <v>4080</v>
      </c>
    </row>
    <row r="54" spans="1:6" ht="37.5">
      <c r="A54" s="18">
        <v>14</v>
      </c>
      <c r="B54" s="158" t="s">
        <v>280</v>
      </c>
      <c r="C54" s="167">
        <v>5900</v>
      </c>
      <c r="D54" s="23"/>
      <c r="E54" s="23"/>
      <c r="F54" s="23">
        <v>6000</v>
      </c>
    </row>
    <row r="55" spans="1:6">
      <c r="A55" s="18"/>
      <c r="B55" s="149" t="s">
        <v>37</v>
      </c>
      <c r="C55" s="167">
        <f>SUM(C53:C54)</f>
        <v>9638.2000000000007</v>
      </c>
      <c r="D55" s="23">
        <f>SUM(D53:D54)</f>
        <v>0</v>
      </c>
      <c r="E55" s="23">
        <f>SUM(E53:E54)</f>
        <v>0</v>
      </c>
      <c r="F55" s="23">
        <f>SUM(F53:F54)</f>
        <v>10080</v>
      </c>
    </row>
    <row r="56" spans="1:6">
      <c r="A56" s="18"/>
      <c r="B56" s="196" t="s">
        <v>60</v>
      </c>
      <c r="C56" s="196"/>
      <c r="D56" s="196"/>
      <c r="E56" s="196"/>
      <c r="F56" s="197"/>
    </row>
    <row r="57" spans="1:6">
      <c r="A57" s="18">
        <v>15</v>
      </c>
      <c r="B57" s="148" t="s">
        <v>281</v>
      </c>
      <c r="C57" s="167">
        <v>1500.1</v>
      </c>
      <c r="D57" s="23"/>
      <c r="E57" s="23"/>
      <c r="F57" s="23">
        <v>4860</v>
      </c>
    </row>
    <row r="58" spans="1:6" ht="22.9" customHeight="1">
      <c r="A58" s="18"/>
      <c r="B58" s="149" t="s">
        <v>37</v>
      </c>
      <c r="C58" s="167">
        <f>SUM(C57:C57)</f>
        <v>1500.1</v>
      </c>
      <c r="D58" s="23">
        <f>SUM(D57:D57)</f>
        <v>0</v>
      </c>
      <c r="E58" s="23">
        <f>SUM(E57:E57)</f>
        <v>0</v>
      </c>
      <c r="F58" s="23">
        <f>SUM(F57:F57)</f>
        <v>4860</v>
      </c>
    </row>
    <row r="59" spans="1:6">
      <c r="A59" s="18"/>
      <c r="B59" s="190" t="s">
        <v>114</v>
      </c>
      <c r="C59" s="190"/>
      <c r="D59" s="190"/>
      <c r="E59" s="190"/>
      <c r="F59" s="191"/>
    </row>
    <row r="60" spans="1:6" ht="93.75">
      <c r="A60" s="18">
        <v>16</v>
      </c>
      <c r="B60" s="145" t="s">
        <v>293</v>
      </c>
      <c r="C60" s="159">
        <v>1499.7</v>
      </c>
      <c r="D60" s="147"/>
      <c r="E60" s="147"/>
      <c r="F60" s="23">
        <v>2112</v>
      </c>
    </row>
    <row r="61" spans="1:6" ht="75">
      <c r="A61" s="18">
        <v>17</v>
      </c>
      <c r="B61" s="151" t="s">
        <v>292</v>
      </c>
      <c r="C61" s="156">
        <v>1541.9</v>
      </c>
      <c r="D61" s="147"/>
      <c r="E61" s="147"/>
      <c r="F61" s="23">
        <v>1424</v>
      </c>
    </row>
    <row r="62" spans="1:6">
      <c r="A62" s="18"/>
      <c r="B62" s="160" t="s">
        <v>37</v>
      </c>
      <c r="C62" s="156">
        <f>SUM(C60:C61)</f>
        <v>3041.6000000000004</v>
      </c>
      <c r="D62" s="37">
        <f>SUM(D60:D61)</f>
        <v>0</v>
      </c>
      <c r="E62" s="37">
        <f>SUM(E60:E61)</f>
        <v>0</v>
      </c>
      <c r="F62" s="23">
        <f>SUM(F60:F61)</f>
        <v>3536</v>
      </c>
    </row>
    <row r="63" spans="1:6">
      <c r="A63" s="18"/>
      <c r="B63" s="190" t="s">
        <v>64</v>
      </c>
      <c r="C63" s="190"/>
      <c r="D63" s="190"/>
      <c r="E63" s="190"/>
      <c r="F63" s="191"/>
    </row>
    <row r="64" spans="1:6" ht="37.5">
      <c r="A64" s="18">
        <v>18</v>
      </c>
      <c r="B64" s="148" t="s">
        <v>282</v>
      </c>
      <c r="C64" s="167">
        <v>1220.5</v>
      </c>
      <c r="D64" s="23"/>
      <c r="E64" s="23"/>
      <c r="F64" s="23">
        <v>3120</v>
      </c>
    </row>
    <row r="65" spans="1:6" ht="37.5">
      <c r="A65" s="18">
        <v>19</v>
      </c>
      <c r="B65" s="148" t="s">
        <v>256</v>
      </c>
      <c r="C65" s="167">
        <v>1445</v>
      </c>
      <c r="D65" s="23"/>
      <c r="E65" s="23"/>
      <c r="F65" s="23">
        <v>2844</v>
      </c>
    </row>
    <row r="66" spans="1:6" ht="37.5">
      <c r="A66" s="18">
        <v>20</v>
      </c>
      <c r="B66" s="148" t="s">
        <v>283</v>
      </c>
      <c r="C66" s="167">
        <v>1463</v>
      </c>
      <c r="D66" s="23"/>
      <c r="E66" s="23"/>
      <c r="F66" s="23">
        <v>2652</v>
      </c>
    </row>
    <row r="67" spans="1:6" ht="24" customHeight="1">
      <c r="A67" s="18">
        <v>21</v>
      </c>
      <c r="B67" s="148" t="s">
        <v>247</v>
      </c>
      <c r="C67" s="167">
        <v>1523</v>
      </c>
      <c r="D67" s="23"/>
      <c r="E67" s="23"/>
      <c r="F67" s="23">
        <v>1880</v>
      </c>
    </row>
    <row r="68" spans="1:6" ht="75">
      <c r="A68" s="18">
        <v>22</v>
      </c>
      <c r="B68" s="148" t="s">
        <v>284</v>
      </c>
      <c r="C68" s="167">
        <v>769</v>
      </c>
      <c r="D68" s="23"/>
      <c r="E68" s="23"/>
      <c r="F68" s="23">
        <v>972</v>
      </c>
    </row>
    <row r="69" spans="1:6" ht="37.5">
      <c r="A69" s="18">
        <v>23</v>
      </c>
      <c r="B69" s="148" t="s">
        <v>285</v>
      </c>
      <c r="C69" s="167">
        <v>357</v>
      </c>
      <c r="D69" s="23"/>
      <c r="E69" s="23"/>
      <c r="F69" s="23">
        <v>524.79999999999995</v>
      </c>
    </row>
    <row r="70" spans="1:6" ht="37.5">
      <c r="A70" s="18">
        <v>24</v>
      </c>
      <c r="B70" s="148" t="s">
        <v>248</v>
      </c>
      <c r="C70" s="167">
        <v>1048</v>
      </c>
      <c r="D70" s="23"/>
      <c r="E70" s="23"/>
      <c r="F70" s="23">
        <v>2352</v>
      </c>
    </row>
    <row r="71" spans="1:6">
      <c r="A71" s="18">
        <v>25</v>
      </c>
      <c r="B71" s="148" t="s">
        <v>286</v>
      </c>
      <c r="C71" s="167">
        <v>502</v>
      </c>
      <c r="D71" s="23"/>
      <c r="E71" s="23"/>
      <c r="F71" s="23">
        <v>1050</v>
      </c>
    </row>
    <row r="72" spans="1:6" ht="37.5">
      <c r="A72" s="18">
        <v>26</v>
      </c>
      <c r="B72" s="148" t="s">
        <v>287</v>
      </c>
      <c r="C72" s="167">
        <v>524.5</v>
      </c>
      <c r="D72" s="23"/>
      <c r="E72" s="23"/>
      <c r="F72" s="23">
        <v>1160</v>
      </c>
    </row>
    <row r="73" spans="1:6" ht="37.5">
      <c r="A73" s="18">
        <v>27</v>
      </c>
      <c r="B73" s="148" t="s">
        <v>249</v>
      </c>
      <c r="C73" s="167">
        <v>1209</v>
      </c>
      <c r="D73" s="23"/>
      <c r="E73" s="23"/>
      <c r="F73" s="23">
        <v>2714</v>
      </c>
    </row>
    <row r="74" spans="1:6" ht="22.15" customHeight="1">
      <c r="A74" s="18">
        <v>28</v>
      </c>
      <c r="B74" s="148" t="s">
        <v>250</v>
      </c>
      <c r="C74" s="167">
        <v>1441</v>
      </c>
      <c r="D74" s="23"/>
      <c r="E74" s="23"/>
      <c r="F74" s="23">
        <v>2937.7</v>
      </c>
    </row>
    <row r="75" spans="1:6" s="17" customFormat="1" ht="37.5">
      <c r="A75" s="161">
        <v>29</v>
      </c>
      <c r="B75" s="148" t="s">
        <v>251</v>
      </c>
      <c r="C75" s="167">
        <v>1232</v>
      </c>
      <c r="D75" s="144"/>
      <c r="E75" s="144"/>
      <c r="F75" s="23">
        <v>1575</v>
      </c>
    </row>
    <row r="76" spans="1:6">
      <c r="A76" s="18"/>
      <c r="B76" s="149" t="s">
        <v>37</v>
      </c>
      <c r="C76" s="167">
        <f>SUM(C64:C75)</f>
        <v>12734</v>
      </c>
      <c r="D76" s="23">
        <f>SUM(D64:D75)</f>
        <v>0</v>
      </c>
      <c r="E76" s="23">
        <f>SUM(E64:E75)</f>
        <v>0</v>
      </c>
      <c r="F76" s="23">
        <f>SUM(F64:F75)</f>
        <v>23781.5</v>
      </c>
    </row>
    <row r="77" spans="1:6">
      <c r="A77" s="18"/>
      <c r="B77" s="197" t="s">
        <v>137</v>
      </c>
      <c r="C77" s="198"/>
      <c r="D77" s="198"/>
      <c r="E77" s="198"/>
      <c r="F77" s="198"/>
    </row>
    <row r="78" spans="1:6" ht="37.5">
      <c r="A78" s="18">
        <v>30</v>
      </c>
      <c r="B78" s="162" t="s">
        <v>288</v>
      </c>
      <c r="C78" s="153">
        <f>29169.419+570+10</f>
        <v>29749.419000000002</v>
      </c>
      <c r="D78" s="140"/>
      <c r="E78" s="23"/>
      <c r="F78" s="140">
        <v>9520</v>
      </c>
    </row>
    <row r="79" spans="1:6">
      <c r="A79" s="18"/>
      <c r="B79" s="149" t="s">
        <v>139</v>
      </c>
      <c r="C79" s="167">
        <f>SUM(C78:C78)</f>
        <v>29749.419000000002</v>
      </c>
      <c r="D79" s="23">
        <f>SUM(D78:D78)</f>
        <v>0</v>
      </c>
      <c r="E79" s="23">
        <f>SUM(E78:E78)</f>
        <v>0</v>
      </c>
      <c r="F79" s="23">
        <f>SUM(F78:F78)</f>
        <v>9520</v>
      </c>
    </row>
    <row r="80" spans="1:6" ht="18" customHeight="1">
      <c r="A80" s="18"/>
      <c r="B80" s="197" t="s">
        <v>152</v>
      </c>
      <c r="C80" s="198"/>
      <c r="D80" s="198"/>
      <c r="E80" s="198"/>
      <c r="F80" s="198"/>
    </row>
    <row r="81" spans="1:6" ht="56.25">
      <c r="A81" s="18">
        <v>31</v>
      </c>
      <c r="B81" s="158" t="s">
        <v>289</v>
      </c>
      <c r="C81" s="167">
        <v>14896.1</v>
      </c>
      <c r="D81" s="23"/>
      <c r="E81" s="23"/>
      <c r="F81" s="23">
        <v>7974</v>
      </c>
    </row>
    <row r="82" spans="1:6">
      <c r="A82" s="18"/>
      <c r="B82" s="149" t="s">
        <v>139</v>
      </c>
      <c r="C82" s="167">
        <f>SUM(C81:C81)</f>
        <v>14896.1</v>
      </c>
      <c r="D82" s="23">
        <f>SUM(D81:D81)</f>
        <v>0</v>
      </c>
      <c r="E82" s="23">
        <f>SUM(E81:E81)</f>
        <v>0</v>
      </c>
      <c r="F82" s="23">
        <f>SUM(F81:F81)</f>
        <v>7974</v>
      </c>
    </row>
    <row r="83" spans="1:6" ht="37.5">
      <c r="A83" s="18"/>
      <c r="B83" s="148" t="s">
        <v>244</v>
      </c>
      <c r="C83" s="167">
        <f>C45+C48+C51+C55+C58+C76+C79+C82+C62</f>
        <v>87025.319000000018</v>
      </c>
      <c r="D83" s="23">
        <f>D45+D48+D51+D55+D58+D76+D79+D82+D62</f>
        <v>0</v>
      </c>
      <c r="E83" s="23">
        <f>E45+E48+E51+E55+E58+E76+E79+E82+E62</f>
        <v>0</v>
      </c>
      <c r="F83" s="23">
        <f>F45+F48+F51+F55+F58+F76+F79+F82+F62</f>
        <v>71347.600000000006</v>
      </c>
    </row>
    <row r="84" spans="1:6" ht="37.5">
      <c r="A84" s="16"/>
      <c r="B84" s="150" t="s">
        <v>156</v>
      </c>
      <c r="C84" s="172">
        <f>C40+C83</f>
        <v>199086.79</v>
      </c>
      <c r="D84" s="26">
        <f>D40+D83</f>
        <v>15.799999999999999</v>
      </c>
      <c r="E84" s="26">
        <f>E40+E83</f>
        <v>0</v>
      </c>
      <c r="F84" s="26">
        <f>F40+F83</f>
        <v>71347.600000000006</v>
      </c>
    </row>
    <row r="85" spans="1:6">
      <c r="A85" s="18"/>
      <c r="B85" s="182" t="s">
        <v>157</v>
      </c>
      <c r="C85" s="211"/>
      <c r="D85" s="211"/>
      <c r="E85" s="211"/>
      <c r="F85" s="211"/>
    </row>
    <row r="86" spans="1:6">
      <c r="A86" s="18"/>
      <c r="B86" s="191" t="s">
        <v>33</v>
      </c>
      <c r="C86" s="185"/>
      <c r="D86" s="185"/>
      <c r="E86" s="185"/>
      <c r="F86" s="185"/>
    </row>
    <row r="87" spans="1:6">
      <c r="A87" s="18"/>
      <c r="B87" s="191" t="s">
        <v>68</v>
      </c>
      <c r="C87" s="185"/>
      <c r="D87" s="185"/>
      <c r="E87" s="185"/>
      <c r="F87" s="185"/>
    </row>
    <row r="88" spans="1:6" ht="56.25">
      <c r="A88" s="18">
        <v>32</v>
      </c>
      <c r="B88" s="163" t="s">
        <v>290</v>
      </c>
      <c r="C88" s="167">
        <v>50903</v>
      </c>
      <c r="D88" s="23">
        <v>9.5760000000000005</v>
      </c>
      <c r="E88" s="23"/>
      <c r="F88" s="23"/>
    </row>
    <row r="89" spans="1:6">
      <c r="A89" s="18"/>
      <c r="B89" s="149" t="s">
        <v>37</v>
      </c>
      <c r="C89" s="154">
        <f>SUM(C88:C88)</f>
        <v>50903</v>
      </c>
      <c r="D89" s="32">
        <f>SUM(D88:D88)</f>
        <v>9.5760000000000005</v>
      </c>
      <c r="E89" s="32">
        <f>SUM(E88:E88)</f>
        <v>0</v>
      </c>
      <c r="F89" s="32">
        <f>SUM(F88:F88)</f>
        <v>0</v>
      </c>
    </row>
    <row r="90" spans="1:6" ht="20.100000000000001" customHeight="1">
      <c r="A90" s="18"/>
      <c r="B90" s="190" t="s">
        <v>77</v>
      </c>
      <c r="C90" s="190"/>
      <c r="D90" s="190"/>
      <c r="E90" s="190"/>
      <c r="F90" s="191"/>
    </row>
    <row r="91" spans="1:6" ht="56.25">
      <c r="A91" s="18">
        <v>33</v>
      </c>
      <c r="B91" s="148" t="s">
        <v>291</v>
      </c>
      <c r="C91" s="167">
        <f>11000+561.02</f>
        <v>11561.02</v>
      </c>
      <c r="D91" s="23">
        <v>3.2</v>
      </c>
      <c r="E91" s="23"/>
      <c r="F91" s="23"/>
    </row>
    <row r="92" spans="1:6" hidden="1">
      <c r="A92" s="18"/>
      <c r="B92" s="149" t="s">
        <v>37</v>
      </c>
      <c r="C92" s="154">
        <f>SUM(C91:C91)</f>
        <v>11561.02</v>
      </c>
      <c r="D92" s="23">
        <f>SUM(D91:D91)</f>
        <v>3.2</v>
      </c>
      <c r="E92" s="23">
        <f>SUM(E91:E91)</f>
        <v>0</v>
      </c>
      <c r="F92" s="23">
        <f>SUM(F91:F91)</f>
        <v>0</v>
      </c>
    </row>
    <row r="93" spans="1:6">
      <c r="A93" s="18"/>
      <c r="B93" s="175" t="s">
        <v>49</v>
      </c>
      <c r="C93" s="175"/>
      <c r="D93" s="175"/>
      <c r="E93" s="175"/>
      <c r="F93" s="176"/>
    </row>
    <row r="94" spans="1:6" ht="56.25">
      <c r="A94" s="18">
        <v>34</v>
      </c>
      <c r="B94" s="148" t="s">
        <v>252</v>
      </c>
      <c r="C94" s="167">
        <v>48148.864000000001</v>
      </c>
      <c r="D94" s="23">
        <v>10.8</v>
      </c>
      <c r="E94" s="23"/>
      <c r="F94" s="23"/>
    </row>
    <row r="95" spans="1:6">
      <c r="A95" s="18"/>
      <c r="B95" s="149" t="s">
        <v>37</v>
      </c>
      <c r="C95" s="167">
        <f>SUM(C94:C94)</f>
        <v>48148.864000000001</v>
      </c>
      <c r="D95" s="23">
        <f>SUM(D94:D94)</f>
        <v>10.8</v>
      </c>
      <c r="E95" s="23">
        <f>SUM(E94:E94)</f>
        <v>0</v>
      </c>
      <c r="F95" s="23">
        <f>SUM(F94:F94)</f>
        <v>0</v>
      </c>
    </row>
    <row r="96" spans="1:6">
      <c r="A96" s="18"/>
      <c r="B96" s="190" t="s">
        <v>45</v>
      </c>
      <c r="C96" s="190"/>
      <c r="D96" s="190"/>
      <c r="E96" s="190"/>
      <c r="F96" s="191"/>
    </row>
    <row r="97" spans="1:8" ht="75">
      <c r="A97" s="18">
        <v>35</v>
      </c>
      <c r="B97" s="148" t="s">
        <v>245</v>
      </c>
      <c r="C97" s="154">
        <f>22902.1-1557+5804.9</f>
        <v>27150</v>
      </c>
      <c r="D97" s="23">
        <v>6</v>
      </c>
      <c r="E97" s="23"/>
      <c r="F97" s="23"/>
    </row>
    <row r="98" spans="1:8">
      <c r="A98" s="18"/>
      <c r="B98" s="149" t="s">
        <v>37</v>
      </c>
      <c r="C98" s="154">
        <f>SUM(C97:C97)</f>
        <v>27150</v>
      </c>
      <c r="D98" s="23">
        <f>SUM(D97:D97)</f>
        <v>6</v>
      </c>
      <c r="E98" s="23">
        <f>SUM(E97:E97)</f>
        <v>0</v>
      </c>
      <c r="F98" s="23">
        <f>SUM(F97:F97)</f>
        <v>0</v>
      </c>
    </row>
    <row r="99" spans="1:8">
      <c r="A99" s="18"/>
      <c r="B99" s="187" t="s">
        <v>129</v>
      </c>
      <c r="C99" s="187"/>
      <c r="D99" s="187"/>
      <c r="E99" s="187"/>
      <c r="F99" s="188"/>
    </row>
    <row r="100" spans="1:8" s="141" customFormat="1" ht="56.25">
      <c r="A100" s="18">
        <v>36</v>
      </c>
      <c r="B100" s="148" t="s">
        <v>294</v>
      </c>
      <c r="C100" s="167">
        <v>15870</v>
      </c>
      <c r="D100" s="23">
        <v>2.8</v>
      </c>
      <c r="E100" s="23"/>
      <c r="F100" s="23"/>
    </row>
    <row r="101" spans="1:8">
      <c r="A101" s="18"/>
      <c r="B101" s="149" t="s">
        <v>37</v>
      </c>
      <c r="C101" s="154">
        <f>SUM(C100:C100)</f>
        <v>15870</v>
      </c>
      <c r="D101" s="32">
        <f>SUM(D100:D100)</f>
        <v>2.8</v>
      </c>
      <c r="E101" s="32">
        <f>SUM(E100:E100)</f>
        <v>0</v>
      </c>
      <c r="F101" s="32">
        <f>SUM(F100:F100)</f>
        <v>0</v>
      </c>
    </row>
    <row r="102" spans="1:8">
      <c r="A102" s="18"/>
      <c r="B102" s="191" t="s">
        <v>136</v>
      </c>
      <c r="C102" s="185"/>
      <c r="D102" s="185"/>
      <c r="E102" s="185"/>
      <c r="F102" s="185"/>
    </row>
    <row r="103" spans="1:8" ht="56.25">
      <c r="A103" s="164">
        <v>37</v>
      </c>
      <c r="B103" s="148" t="s">
        <v>253</v>
      </c>
      <c r="C103" s="167">
        <f>8000+4000-137.008</f>
        <v>11862.992</v>
      </c>
      <c r="D103" s="23">
        <v>7.5</v>
      </c>
      <c r="E103" s="23"/>
      <c r="F103" s="23"/>
    </row>
    <row r="104" spans="1:8" s="17" customFormat="1" ht="56.25">
      <c r="A104" s="18">
        <v>38</v>
      </c>
      <c r="B104" s="148" t="s">
        <v>254</v>
      </c>
      <c r="C104" s="167">
        <f>30000+7697.234</f>
        <v>37697.233999999997</v>
      </c>
      <c r="D104" s="23">
        <v>5</v>
      </c>
      <c r="E104" s="23"/>
      <c r="F104" s="23"/>
    </row>
    <row r="105" spans="1:8">
      <c r="A105" s="18"/>
      <c r="B105" s="149" t="s">
        <v>37</v>
      </c>
      <c r="C105" s="167">
        <f>SUM(C103:C104)</f>
        <v>49560.225999999995</v>
      </c>
      <c r="D105" s="23">
        <f>SUM(D103:D104)</f>
        <v>12.5</v>
      </c>
      <c r="E105" s="23">
        <f>SUM(E103:E104)</f>
        <v>0</v>
      </c>
      <c r="F105" s="23">
        <f>SUM(F103:F104)</f>
        <v>0</v>
      </c>
    </row>
    <row r="106" spans="1:8" ht="37.5">
      <c r="A106" s="18"/>
      <c r="B106" s="148" t="s">
        <v>38</v>
      </c>
      <c r="C106" s="167">
        <f>C89+C92+C95+C98+C101+C105</f>
        <v>203193.11000000002</v>
      </c>
      <c r="D106" s="23">
        <f>D89+D92+D95+D98+D101+D105</f>
        <v>44.875999999999998</v>
      </c>
      <c r="E106" s="23">
        <f>E89+E92+E95+E98+E101+E105</f>
        <v>0</v>
      </c>
      <c r="F106" s="23">
        <f>F89+F92+F95+F98+F101+F105</f>
        <v>0</v>
      </c>
    </row>
    <row r="107" spans="1:8" ht="37.5">
      <c r="A107" s="16"/>
      <c r="B107" s="150" t="s">
        <v>230</v>
      </c>
      <c r="C107" s="172">
        <f>C106</f>
        <v>203193.11000000002</v>
      </c>
      <c r="D107" s="26">
        <f t="shared" ref="D107:F107" si="3">D106</f>
        <v>44.875999999999998</v>
      </c>
      <c r="E107" s="26">
        <f t="shared" si="3"/>
        <v>0</v>
      </c>
      <c r="F107" s="26">
        <f t="shared" si="3"/>
        <v>0</v>
      </c>
      <c r="G107" s="209"/>
      <c r="H107" s="210"/>
    </row>
    <row r="108" spans="1:8">
      <c r="A108" s="168"/>
      <c r="B108" s="182" t="s">
        <v>266</v>
      </c>
      <c r="C108" s="211"/>
      <c r="D108" s="211"/>
      <c r="E108" s="211"/>
      <c r="F108" s="211"/>
    </row>
    <row r="109" spans="1:8">
      <c r="A109" s="168"/>
      <c r="B109" s="191" t="s">
        <v>33</v>
      </c>
      <c r="C109" s="185"/>
      <c r="D109" s="185"/>
      <c r="E109" s="185"/>
      <c r="F109" s="185"/>
    </row>
    <row r="110" spans="1:8" ht="93.75">
      <c r="A110" s="168">
        <v>39</v>
      </c>
      <c r="B110" s="163" t="s">
        <v>267</v>
      </c>
      <c r="C110" s="169">
        <v>25000</v>
      </c>
      <c r="D110" s="23"/>
      <c r="E110" s="23"/>
      <c r="F110" s="23"/>
    </row>
    <row r="111" spans="1:8" ht="93.75">
      <c r="A111" s="168">
        <v>40</v>
      </c>
      <c r="B111" s="163" t="s">
        <v>268</v>
      </c>
      <c r="C111" s="169">
        <v>25000</v>
      </c>
      <c r="D111" s="23"/>
      <c r="E111" s="23"/>
      <c r="F111" s="23"/>
    </row>
    <row r="112" spans="1:8" ht="75">
      <c r="A112" s="168">
        <v>41</v>
      </c>
      <c r="B112" s="163" t="s">
        <v>269</v>
      </c>
      <c r="C112" s="169">
        <v>25000</v>
      </c>
      <c r="D112" s="23"/>
      <c r="E112" s="23"/>
      <c r="F112" s="23"/>
    </row>
    <row r="113" spans="1:8" ht="93.75">
      <c r="A113" s="168">
        <v>42</v>
      </c>
      <c r="B113" s="163" t="s">
        <v>270</v>
      </c>
      <c r="C113" s="154">
        <v>25000</v>
      </c>
      <c r="D113" s="23"/>
      <c r="E113" s="23"/>
      <c r="F113" s="23"/>
    </row>
    <row r="114" spans="1:8" ht="56.25">
      <c r="A114" s="16"/>
      <c r="B114" s="150" t="s">
        <v>271</v>
      </c>
      <c r="C114" s="172">
        <f>SUM(C110:C113)</f>
        <v>100000</v>
      </c>
      <c r="D114" s="26">
        <f t="shared" ref="D114:F114" si="4">D113</f>
        <v>0</v>
      </c>
      <c r="E114" s="26">
        <f t="shared" si="4"/>
        <v>0</v>
      </c>
      <c r="F114" s="26">
        <f t="shared" si="4"/>
        <v>0</v>
      </c>
      <c r="G114" s="209"/>
      <c r="H114" s="210"/>
    </row>
    <row r="115" spans="1:8">
      <c r="A115" s="18"/>
      <c r="B115" s="150" t="s">
        <v>243</v>
      </c>
      <c r="C115" s="165">
        <f>C24+C84+C107+C114</f>
        <v>527387.60000000009</v>
      </c>
      <c r="D115" s="122">
        <f>D24+D84+D107</f>
        <v>63.575999999999993</v>
      </c>
      <c r="E115" s="122">
        <f>E24+E84+E107</f>
        <v>74.099999999999994</v>
      </c>
      <c r="F115" s="122">
        <f>F24+F84+F107</f>
        <v>71347.600000000006</v>
      </c>
    </row>
    <row r="116" spans="1:8">
      <c r="A116" s="166"/>
      <c r="B116" s="141"/>
      <c r="C116" s="69"/>
      <c r="D116" s="13"/>
      <c r="E116" s="13"/>
      <c r="F116" s="13"/>
    </row>
    <row r="117" spans="1:8" ht="79.5" customHeight="1">
      <c r="A117" s="166"/>
      <c r="B117" s="202" t="s">
        <v>295</v>
      </c>
      <c r="C117" s="202"/>
      <c r="D117" s="69"/>
      <c r="E117" s="212" t="s">
        <v>265</v>
      </c>
      <c r="F117" s="212"/>
    </row>
  </sheetData>
  <mergeCells count="47">
    <mergeCell ref="B99:F99"/>
    <mergeCell ref="B102:F102"/>
    <mergeCell ref="G107:H107"/>
    <mergeCell ref="B86:F86"/>
    <mergeCell ref="B87:F87"/>
    <mergeCell ref="B90:F90"/>
    <mergeCell ref="B93:F93"/>
    <mergeCell ref="B96:F96"/>
    <mergeCell ref="A7:F7"/>
    <mergeCell ref="D5:F5"/>
    <mergeCell ref="C1:F1"/>
    <mergeCell ref="C2:F2"/>
    <mergeCell ref="C3:F3"/>
    <mergeCell ref="C4:F4"/>
    <mergeCell ref="B85:F85"/>
    <mergeCell ref="A8:F8"/>
    <mergeCell ref="A9:A10"/>
    <mergeCell ref="B9:B10"/>
    <mergeCell ref="C9:C10"/>
    <mergeCell ref="D9:F9"/>
    <mergeCell ref="B11:F11"/>
    <mergeCell ref="B37:F37"/>
    <mergeCell ref="B12:F12"/>
    <mergeCell ref="B19:F19"/>
    <mergeCell ref="B25:F25"/>
    <mergeCell ref="B13:F13"/>
    <mergeCell ref="B14:F14"/>
    <mergeCell ref="B20:F20"/>
    <mergeCell ref="B26:F26"/>
    <mergeCell ref="B80:F80"/>
    <mergeCell ref="B49:F49"/>
    <mergeCell ref="B52:F52"/>
    <mergeCell ref="B56:F56"/>
    <mergeCell ref="B59:F59"/>
    <mergeCell ref="B63:F63"/>
    <mergeCell ref="B77:F77"/>
    <mergeCell ref="B28:F28"/>
    <mergeCell ref="B31:F31"/>
    <mergeCell ref="B34:F34"/>
    <mergeCell ref="B42:F42"/>
    <mergeCell ref="B46:F46"/>
    <mergeCell ref="B41:F41"/>
    <mergeCell ref="G114:H114"/>
    <mergeCell ref="B108:F108"/>
    <mergeCell ref="B109:F109"/>
    <mergeCell ref="B117:C117"/>
    <mergeCell ref="E117:F117"/>
  </mergeCells>
  <pageMargins left="1.1811023622047245" right="0.39370078740157483" top="0.59055118110236227" bottom="0.39370078740157483" header="0.31496062992125984" footer="0.31496062992125984"/>
  <pageSetup paperSize="9" scale="60" fitToHeight="4" orientation="portrait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22"/>
  <sheetViews>
    <sheetView zoomScaleNormal="100" zoomScaleSheetLayoutView="110" workbookViewId="0">
      <selection activeCell="F8" sqref="F8"/>
    </sheetView>
  </sheetViews>
  <sheetFormatPr defaultColWidth="8.85546875" defaultRowHeight="18.75"/>
  <cols>
    <col min="1" max="1" width="8.85546875" style="1"/>
    <col min="2" max="2" width="24.7109375" style="1" customWidth="1"/>
    <col min="3" max="3" width="10.7109375" style="1" bestFit="1" customWidth="1"/>
    <col min="4" max="4" width="11" style="1" bestFit="1" customWidth="1"/>
    <col min="5" max="16384" width="8.85546875" style="1"/>
  </cols>
  <sheetData>
    <row r="4" spans="2:4">
      <c r="B4" s="136" t="s">
        <v>0</v>
      </c>
      <c r="C4" s="3" t="s">
        <v>18</v>
      </c>
      <c r="D4" s="3">
        <v>2019</v>
      </c>
    </row>
    <row r="5" spans="2:4">
      <c r="B5" s="7" t="s">
        <v>1</v>
      </c>
      <c r="C5" s="4">
        <v>191</v>
      </c>
      <c r="D5" s="4">
        <v>13875.37</v>
      </c>
    </row>
    <row r="6" spans="2:4">
      <c r="B6" s="7" t="s">
        <v>2</v>
      </c>
      <c r="C6" s="4">
        <v>0</v>
      </c>
      <c r="D6" s="4">
        <v>29836.680800000002</v>
      </c>
    </row>
    <row r="7" spans="2:4">
      <c r="B7" s="7" t="s">
        <v>3</v>
      </c>
      <c r="C7" s="4">
        <v>565</v>
      </c>
      <c r="D7" s="4">
        <v>9724.6949999999997</v>
      </c>
    </row>
    <row r="8" spans="2:4">
      <c r="B8" s="7" t="s">
        <v>4</v>
      </c>
      <c r="C8" s="4">
        <v>2770.9037999999996</v>
      </c>
      <c r="D8" s="4">
        <v>10279.376</v>
      </c>
    </row>
    <row r="9" spans="2:4">
      <c r="B9" s="7" t="s">
        <v>5</v>
      </c>
      <c r="C9" s="4">
        <v>1200.115</v>
      </c>
      <c r="D9" s="4">
        <v>11642.238140000001</v>
      </c>
    </row>
    <row r="10" spans="2:4">
      <c r="B10" s="7" t="s">
        <v>6</v>
      </c>
      <c r="C10" s="4">
        <v>172.40446</v>
      </c>
      <c r="D10" s="4">
        <v>27749.1</v>
      </c>
    </row>
    <row r="11" spans="2:4">
      <c r="B11" s="7" t="s">
        <v>7</v>
      </c>
      <c r="C11" s="4">
        <v>220.53887</v>
      </c>
      <c r="D11" s="4">
        <v>30989.200000000001</v>
      </c>
    </row>
    <row r="12" spans="2:4">
      <c r="B12" s="7" t="s">
        <v>8</v>
      </c>
      <c r="C12" s="4">
        <v>14.55</v>
      </c>
      <c r="D12" s="4">
        <v>10056.63811</v>
      </c>
    </row>
    <row r="13" spans="2:4">
      <c r="B13" s="7" t="s">
        <v>9</v>
      </c>
      <c r="C13" s="4">
        <v>118</v>
      </c>
      <c r="D13" s="4">
        <v>34276.144999999997</v>
      </c>
    </row>
    <row r="14" spans="2:4">
      <c r="B14" s="7" t="s">
        <v>10</v>
      </c>
      <c r="C14" s="4">
        <v>0</v>
      </c>
      <c r="D14" s="4">
        <v>14013.83</v>
      </c>
    </row>
    <row r="15" spans="2:4">
      <c r="B15" s="7" t="s">
        <v>11</v>
      </c>
      <c r="C15" s="4">
        <v>2836.5929999999998</v>
      </c>
      <c r="D15" s="4">
        <v>760.7</v>
      </c>
    </row>
    <row r="16" spans="2:4">
      <c r="B16" s="7" t="s">
        <v>12</v>
      </c>
      <c r="C16" s="4">
        <v>1007.2692</v>
      </c>
      <c r="D16" s="4">
        <v>9259.16</v>
      </c>
    </row>
    <row r="17" spans="2:4">
      <c r="B17" s="7" t="s">
        <v>13</v>
      </c>
      <c r="C17" s="4">
        <v>0</v>
      </c>
      <c r="D17" s="4">
        <v>3379.3</v>
      </c>
    </row>
    <row r="18" spans="2:4">
      <c r="B18" s="7" t="s">
        <v>14</v>
      </c>
      <c r="C18" s="4">
        <v>4819.8999999999996</v>
      </c>
      <c r="D18" s="4">
        <v>15127.362999999999</v>
      </c>
    </row>
    <row r="19" spans="2:4">
      <c r="B19" s="7" t="s">
        <v>15</v>
      </c>
      <c r="C19" s="4">
        <v>0</v>
      </c>
      <c r="D19" s="4">
        <v>5958.37</v>
      </c>
    </row>
    <row r="20" spans="2:4">
      <c r="B20" s="7" t="s">
        <v>16</v>
      </c>
      <c r="C20" s="4">
        <v>0</v>
      </c>
      <c r="D20" s="4">
        <v>35637.432000000001</v>
      </c>
    </row>
    <row r="21" spans="2:4">
      <c r="B21" s="5" t="s">
        <v>17</v>
      </c>
      <c r="C21" s="6">
        <f>SUM(C5:C20)</f>
        <v>13916.27433</v>
      </c>
      <c r="D21" s="6">
        <f>SUM(D5:D20)</f>
        <v>262565.59805000003</v>
      </c>
    </row>
    <row r="22" spans="2:4">
      <c r="C22" s="8"/>
      <c r="D22" s="8"/>
    </row>
  </sheetData>
  <pageMargins left="0.23622047244094491" right="0.23622047244094491" top="0.74803149606299213" bottom="0.74803149606299213" header="0.31496062992125984" footer="0.31496062992125984"/>
  <pageSetup paperSize="9" scale="75" orientation="portrait" r:id="rId1"/>
  <headerFooter differentFirst="1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1"/>
  <sheetViews>
    <sheetView zoomScaleNormal="100" zoomScaleSheetLayoutView="110" workbookViewId="0">
      <selection activeCell="E17" sqref="E17"/>
    </sheetView>
  </sheetViews>
  <sheetFormatPr defaultColWidth="8.85546875" defaultRowHeight="18.75"/>
  <cols>
    <col min="1" max="1" width="8.85546875" style="1"/>
    <col min="2" max="2" width="24.7109375" style="1" customWidth="1"/>
    <col min="3" max="3" width="13" style="1" customWidth="1"/>
    <col min="4" max="4" width="13.28515625" style="1" customWidth="1"/>
    <col min="5" max="5" width="22.7109375" style="1" bestFit="1" customWidth="1"/>
    <col min="6" max="16384" width="8.85546875" style="1"/>
  </cols>
  <sheetData>
    <row r="3" spans="2:5">
      <c r="B3" s="226" t="s">
        <v>0</v>
      </c>
      <c r="C3" s="227" t="s">
        <v>19</v>
      </c>
      <c r="D3" s="227"/>
      <c r="E3" s="227"/>
    </row>
    <row r="4" spans="2:5">
      <c r="B4" s="226"/>
      <c r="C4" s="9" t="s">
        <v>20</v>
      </c>
      <c r="D4" s="9" t="s">
        <v>21</v>
      </c>
      <c r="E4" s="3" t="s">
        <v>22</v>
      </c>
    </row>
    <row r="5" spans="2:5">
      <c r="B5" s="7" t="s">
        <v>1</v>
      </c>
      <c r="C5" s="4"/>
      <c r="D5" s="2">
        <v>50000</v>
      </c>
      <c r="E5" s="2">
        <v>50000</v>
      </c>
    </row>
    <row r="6" spans="2:5">
      <c r="B6" s="7" t="s">
        <v>2</v>
      </c>
      <c r="C6" s="4"/>
      <c r="D6" s="4">
        <v>42534.989600000001</v>
      </c>
      <c r="E6" s="4">
        <v>2534.9916000000003</v>
      </c>
    </row>
    <row r="7" spans="2:5">
      <c r="B7" s="7" t="s">
        <v>3</v>
      </c>
      <c r="C7" s="4"/>
      <c r="D7" s="4"/>
      <c r="E7" s="4"/>
    </row>
    <row r="8" spans="2:5">
      <c r="B8" s="7" t="s">
        <v>4</v>
      </c>
      <c r="C8" s="4"/>
      <c r="D8" s="4"/>
      <c r="E8" s="4"/>
    </row>
    <row r="9" spans="2:5">
      <c r="B9" s="7" t="s">
        <v>5</v>
      </c>
      <c r="C9" s="4"/>
      <c r="D9" s="4"/>
      <c r="E9" s="4"/>
    </row>
    <row r="10" spans="2:5">
      <c r="B10" s="7" t="s">
        <v>6</v>
      </c>
      <c r="C10" s="4"/>
      <c r="D10" s="4">
        <v>47700</v>
      </c>
      <c r="E10" s="4">
        <v>47700</v>
      </c>
    </row>
    <row r="11" spans="2:5">
      <c r="B11" s="7" t="s">
        <v>7</v>
      </c>
      <c r="C11" s="4"/>
      <c r="D11" s="4"/>
      <c r="E11" s="4"/>
    </row>
    <row r="12" spans="2:5">
      <c r="B12" s="7" t="s">
        <v>8</v>
      </c>
      <c r="C12" s="4"/>
      <c r="D12" s="4">
        <v>13580</v>
      </c>
      <c r="E12" s="4"/>
    </row>
    <row r="13" spans="2:5">
      <c r="B13" s="7" t="s">
        <v>9</v>
      </c>
      <c r="C13" s="4"/>
      <c r="D13" s="4"/>
      <c r="E13" s="4"/>
    </row>
    <row r="14" spans="2:5">
      <c r="B14" s="7" t="s">
        <v>10</v>
      </c>
      <c r="C14" s="4"/>
      <c r="D14" s="4">
        <v>4199</v>
      </c>
      <c r="E14" s="4"/>
    </row>
    <row r="15" spans="2:5">
      <c r="B15" s="7" t="s">
        <v>11</v>
      </c>
      <c r="C15" s="4"/>
      <c r="D15" s="4"/>
      <c r="E15" s="4"/>
    </row>
    <row r="16" spans="2:5">
      <c r="B16" s="7" t="s">
        <v>12</v>
      </c>
      <c r="C16" s="4"/>
      <c r="D16" s="4">
        <v>17863.871999999999</v>
      </c>
      <c r="E16" s="4"/>
    </row>
    <row r="17" spans="2:5">
      <c r="B17" s="7" t="s">
        <v>13</v>
      </c>
      <c r="C17" s="4"/>
      <c r="D17" s="4"/>
      <c r="E17" s="4"/>
    </row>
    <row r="18" spans="2:5">
      <c r="B18" s="7" t="s">
        <v>14</v>
      </c>
      <c r="C18" s="4"/>
      <c r="D18" s="4"/>
      <c r="E18" s="4"/>
    </row>
    <row r="19" spans="2:5">
      <c r="B19" s="7" t="s">
        <v>15</v>
      </c>
      <c r="C19" s="4"/>
      <c r="D19" s="4">
        <v>34900</v>
      </c>
      <c r="E19" s="4">
        <v>34900</v>
      </c>
    </row>
    <row r="20" spans="2:5">
      <c r="B20" s="7" t="s">
        <v>16</v>
      </c>
      <c r="C20" s="4"/>
      <c r="D20" s="4"/>
      <c r="E20" s="4"/>
    </row>
    <row r="21" spans="2:5">
      <c r="B21" s="5" t="s">
        <v>17</v>
      </c>
      <c r="C21" s="6">
        <f>SUM(C5:C20)</f>
        <v>0</v>
      </c>
      <c r="D21" s="6">
        <f>SUM(D5:D20)</f>
        <v>210777.8616</v>
      </c>
      <c r="E21" s="6">
        <f>SUM(E5:E20)</f>
        <v>135134.99160000001</v>
      </c>
    </row>
  </sheetData>
  <mergeCells count="2">
    <mergeCell ref="B3:B4"/>
    <mergeCell ref="C3:E3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  <headerFooter differentFirst="1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"/>
  <sheetViews>
    <sheetView workbookViewId="0">
      <selection activeCell="D10" sqref="D10:D11"/>
    </sheetView>
  </sheetViews>
  <sheetFormatPr defaultRowHeight="15"/>
  <cols>
    <col min="4" max="4" width="13.42578125" style="142" bestFit="1" customWidth="1"/>
  </cols>
  <sheetData>
    <row r="1" spans="2:7">
      <c r="E1" t="s">
        <v>239</v>
      </c>
      <c r="F1" t="s">
        <v>240</v>
      </c>
      <c r="G1" t="s">
        <v>241</v>
      </c>
    </row>
    <row r="2" spans="2:7">
      <c r="B2" t="s">
        <v>237</v>
      </c>
      <c r="C2" t="s">
        <v>238</v>
      </c>
      <c r="D2" s="142">
        <f>'ПЕРЕЛІК 2020-14-04-2020'!C17*1000</f>
        <v>12217200</v>
      </c>
      <c r="E2" s="143">
        <f>'ПЕРЕЛІК 2020-14-04-2020'!D17</f>
        <v>2.9</v>
      </c>
      <c r="F2" s="143">
        <f>'ПЕРЕЛІК 2020-14-04-2020'!E17</f>
        <v>24</v>
      </c>
      <c r="G2" s="143">
        <f>'ПЕРЕЛІК 2020-14-04-2020'!F17</f>
        <v>0</v>
      </c>
    </row>
    <row r="3" spans="2:7">
      <c r="D3" s="142">
        <f>'ПЕРЕЛІК 2020-14-04-2020'!C36*1000</f>
        <v>39500000</v>
      </c>
      <c r="E3" s="143">
        <f>'ПЕРЕЛІК 2020-14-04-2020'!D36</f>
        <v>3.5</v>
      </c>
      <c r="F3" s="143">
        <f>'ПЕРЕЛІК 2020-14-04-2020'!E36</f>
        <v>0</v>
      </c>
      <c r="G3" s="143">
        <f>'ПЕРЕЛІК 2020-14-04-2020'!F36</f>
        <v>0</v>
      </c>
    </row>
    <row r="4" spans="2:7">
      <c r="D4" s="142">
        <f>SUM(D2:D3)</f>
        <v>51717200</v>
      </c>
      <c r="E4" s="143">
        <f t="shared" ref="E4:G4" si="0">SUM(E2:E3)</f>
        <v>6.4</v>
      </c>
      <c r="F4" s="143">
        <f t="shared" si="0"/>
        <v>24</v>
      </c>
      <c r="G4" s="143">
        <f t="shared" si="0"/>
        <v>0</v>
      </c>
    </row>
    <row r="5" spans="2:7">
      <c r="E5" s="143"/>
      <c r="F5" s="143"/>
      <c r="G5" s="143"/>
    </row>
    <row r="6" spans="2:7">
      <c r="B6" t="s">
        <v>237</v>
      </c>
      <c r="C6" t="s">
        <v>242</v>
      </c>
      <c r="D6" s="142">
        <f>'ПЕРЕЛІК 2020-14-04-2020'!C22*1000</f>
        <v>12890500</v>
      </c>
      <c r="E6" s="143">
        <f>'ПЕРЕЛІК 2020-14-04-2020'!D22</f>
        <v>0</v>
      </c>
      <c r="F6" s="143">
        <f>'ПЕРЕЛІК 2020-14-04-2020'!E22</f>
        <v>50.1</v>
      </c>
      <c r="G6" s="143">
        <f>'ПЕРЕЛІК 2020-14-04-2020'!F22</f>
        <v>0</v>
      </c>
    </row>
    <row r="7" spans="2:7">
      <c r="D7" s="142">
        <f>'ПЕРЕЛІК 2020-14-04-2020'!C74*1000</f>
        <v>1441000</v>
      </c>
      <c r="E7" s="142">
        <f>'ПЕРЕЛІК 2020-14-04-2020'!D74</f>
        <v>0</v>
      </c>
      <c r="F7" s="142">
        <f>'ПЕРЕЛІК 2020-14-04-2020'!E74</f>
        <v>0</v>
      </c>
      <c r="G7" s="142">
        <f>'ПЕРЕЛІК 2020-14-04-2020'!F74</f>
        <v>2937.7</v>
      </c>
    </row>
    <row r="8" spans="2:7">
      <c r="D8" s="142">
        <f>SUM(D6:D7)</f>
        <v>14331500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ПЕРЕЛІК 2020_ВЕСЬ</vt:lpstr>
      <vt:lpstr>ПЕРЕЛІК 2020-14-04-2020</vt:lpstr>
      <vt:lpstr>2018(зал) + 2019 факт</vt:lpstr>
      <vt:lpstr>2020 (заг по прогр)</vt:lpstr>
      <vt:lpstr>Лист1</vt:lpstr>
      <vt:lpstr>'ПЕРЕЛІК 2020_ВЕСЬ'!Заголовки_для_печати</vt:lpstr>
      <vt:lpstr>'ПЕРЕЛІК 2020-14-04-2020'!Заголовки_для_печати</vt:lpstr>
      <vt:lpstr>'ПЕРЕЛІК 2020_ВЕСЬ'!Область_печати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Олександр</dc:creator>
  <cp:lastModifiedBy>Лісова</cp:lastModifiedBy>
  <cp:lastPrinted>2020-04-15T14:24:02Z</cp:lastPrinted>
  <dcterms:created xsi:type="dcterms:W3CDTF">2018-04-26T06:25:34Z</dcterms:created>
  <dcterms:modified xsi:type="dcterms:W3CDTF">2020-11-12T13:33:34Z</dcterms:modified>
</cp:coreProperties>
</file>